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y documents\Trabajo\FACPCE\AxI\Curso La Pampa\"/>
    </mc:Choice>
  </mc:AlternateContent>
  <bookViews>
    <workbookView xWindow="0" yWindow="0" windowWidth="15360" windowHeight="7650" tabRatio="879" activeTab="2"/>
  </bookViews>
  <sheets>
    <sheet name="Indices" sheetId="1" r:id="rId1"/>
    <sheet name="Caso" sheetId="3" r:id="rId2"/>
    <sheet name="1.ESP Histórico" sheetId="12" r:id="rId3"/>
    <sheet name="2.ER Histórico" sheetId="13" r:id="rId4"/>
    <sheet name="4.EEPN Histórico" sheetId="14" r:id="rId5"/>
    <sheet name="1.ESP Inicial AxI" sheetId="4" r:id="rId6"/>
    <sheet name="2. Bs Uso Inicial AxI" sheetId="5" r:id="rId7"/>
    <sheet name="3. ID Inicial AxI" sheetId="9" r:id="rId8"/>
    <sheet name="4. PN Inicial AxI" sheetId="6" r:id="rId9"/>
    <sheet name="5.ESP Cierre AxI" sheetId="15" r:id="rId10"/>
    <sheet name="6. Bs Uso Cierre AxI" sheetId="16" r:id="rId11"/>
    <sheet name="7. ID Cierre AxI" sheetId="10" r:id="rId12"/>
    <sheet name="8. PN Cierre AxI" sheetId="8" r:id="rId13"/>
    <sheet name="15. ER AxI" sheetId="7" r:id="rId14"/>
    <sheet name="16. CMV" sheetId="17" r:id="rId15"/>
    <sheet name="17. RECPAM" sheetId="18" r:id="rId16"/>
    <sheet name="18.EEPN AxI" sheetId="11" r:id="rId17"/>
    <sheet name="19. EFE AxI" sheetId="19" r:id="rId18"/>
  </sheets>
  <externalReferences>
    <externalReference r:id="rId19"/>
  </externalReferences>
  <definedNames>
    <definedName name="_xlnm.Print_Area" localSheetId="2">'1.ESP Histórico'!$A$1:$E$36</definedName>
    <definedName name="_xlnm.Print_Area" localSheetId="13">'15. ER AxI'!$A$1:$F$19</definedName>
    <definedName name="_xlnm.Print_Area" localSheetId="14">'16. CMV'!$A$1:$F$4</definedName>
    <definedName name="_xlnm.Print_Area" localSheetId="15">'17. RECPAM'!$A$1:$F$13</definedName>
    <definedName name="_xlnm.Print_Area" localSheetId="16">'18.EEPN AxI'!$A$1:$I$13</definedName>
    <definedName name="_xlnm.Print_Area" localSheetId="17">'19. EFE AxI'!$A$1:$D$42</definedName>
    <definedName name="_xlnm.Print_Area" localSheetId="6">'2. Bs Uso Inicial AxI'!$A$1:$L$24</definedName>
    <definedName name="_xlnm.Print_Area" localSheetId="3">'2.ER Histórico'!$A$1:$D$17</definedName>
    <definedName name="_xlnm.Print_Area" localSheetId="7">'3. ID Inicial AxI'!$A$1:$F$20</definedName>
    <definedName name="_xlnm.Print_Area" localSheetId="8">'4. PN Inicial AxI'!$A$1:$H$42</definedName>
    <definedName name="_xlnm.Print_Area" localSheetId="4">'4.EEPN Histórico'!$A$1:$H$13</definedName>
    <definedName name="_xlnm.Print_Area" localSheetId="9">'5.ESP Cierre AxI'!$A$1:$H$35</definedName>
    <definedName name="_xlnm.Print_Area" localSheetId="10">'6. Bs Uso Cierre AxI'!$A$1:$L$24</definedName>
    <definedName name="_xlnm.Print_Area" localSheetId="11">'7. ID Cierre AxI'!$A$1:$F$20</definedName>
    <definedName name="_xlnm.Print_Area" localSheetId="12">'8. PN Cierre AxI'!$A$1:$G$21</definedName>
    <definedName name="_xlnm.Print_Area" localSheetId="1">Caso!$A$1:$P$58</definedName>
    <definedName name="_xlnm.Print_Area" localSheetId="0">Indices!$B$2:$BE$322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1" l="1"/>
  <c r="C37" i="19" l="1"/>
  <c r="C38" i="19" s="1"/>
  <c r="C100" i="19"/>
  <c r="C99" i="19"/>
  <c r="C5" i="19"/>
  <c r="E8" i="17" l="1"/>
  <c r="F8" i="17"/>
  <c r="F11" i="11"/>
  <c r="H4" i="15"/>
  <c r="G7" i="16"/>
  <c r="D7" i="16"/>
  <c r="C17" i="16"/>
  <c r="C16" i="16"/>
  <c r="G8" i="16"/>
  <c r="H31" i="15"/>
  <c r="G31" i="15"/>
  <c r="F31" i="15"/>
  <c r="D31" i="15"/>
  <c r="H30" i="15"/>
  <c r="G30" i="15"/>
  <c r="F30" i="15"/>
  <c r="D30" i="15"/>
  <c r="H29" i="15"/>
  <c r="G29" i="15"/>
  <c r="F29" i="15"/>
  <c r="D29" i="15"/>
  <c r="H28" i="15"/>
  <c r="G28" i="15"/>
  <c r="F28" i="15"/>
  <c r="D28" i="15"/>
  <c r="H27" i="15"/>
  <c r="G27" i="15"/>
  <c r="F27" i="15"/>
  <c r="D27" i="15"/>
  <c r="D22" i="15"/>
  <c r="D23" i="15" s="1"/>
  <c r="F20" i="15"/>
  <c r="F11" i="15"/>
  <c r="G9" i="15"/>
  <c r="D5" i="15"/>
  <c r="G11" i="14"/>
  <c r="H11" i="14" s="1"/>
  <c r="F8" i="14"/>
  <c r="D12" i="14"/>
  <c r="G10" i="14"/>
  <c r="D10" i="14"/>
  <c r="E13" i="14"/>
  <c r="C13" i="13"/>
  <c r="C5" i="13"/>
  <c r="D19" i="12"/>
  <c r="D18" i="12"/>
  <c r="D10" i="12"/>
  <c r="D8" i="12"/>
  <c r="D7" i="12"/>
  <c r="D31" i="12"/>
  <c r="C31" i="12"/>
  <c r="D30" i="12"/>
  <c r="C30" i="12"/>
  <c r="D29" i="12"/>
  <c r="C29" i="12"/>
  <c r="D28" i="12"/>
  <c r="C28" i="12"/>
  <c r="D27" i="12"/>
  <c r="C27" i="12"/>
  <c r="D22" i="12"/>
  <c r="D23" i="12" s="1"/>
  <c r="C22" i="12"/>
  <c r="C23" i="12" s="1"/>
  <c r="D5" i="12"/>
  <c r="C5" i="12"/>
  <c r="E9" i="17" l="1"/>
  <c r="K8" i="16"/>
  <c r="H10" i="14"/>
  <c r="G8" i="14"/>
  <c r="D20" i="12"/>
  <c r="F9" i="17" l="1"/>
  <c r="E10" i="17"/>
  <c r="I10" i="16"/>
  <c r="D25" i="12"/>
  <c r="E11" i="17" l="1"/>
  <c r="F10" i="17"/>
  <c r="E25" i="17"/>
  <c r="F25" i="17" s="1"/>
  <c r="G25" i="17" s="1"/>
  <c r="F11" i="17" l="1"/>
  <c r="E12" i="17"/>
  <c r="E13" i="17" l="1"/>
  <c r="F12" i="17"/>
  <c r="G12" i="17" s="1"/>
  <c r="F13" i="17" l="1"/>
  <c r="G13" i="17" s="1"/>
  <c r="E14" i="17"/>
  <c r="E15" i="17" l="1"/>
  <c r="F14" i="17"/>
  <c r="G14" i="17" s="1"/>
  <c r="F15" i="17" l="1"/>
  <c r="G15" i="17" s="1"/>
  <c r="E16" i="17"/>
  <c r="E17" i="17" l="1"/>
  <c r="F16" i="17"/>
  <c r="G16" i="17" s="1"/>
  <c r="E18" i="17" l="1"/>
  <c r="F17" i="17"/>
  <c r="G17" i="17" s="1"/>
  <c r="F18" i="17" l="1"/>
  <c r="G18" i="17" s="1"/>
  <c r="E19" i="17"/>
  <c r="E20" i="17" l="1"/>
  <c r="F19" i="17"/>
  <c r="G19" i="17" s="1"/>
  <c r="F20" i="17" l="1"/>
  <c r="G20" i="17" s="1"/>
  <c r="E21" i="17"/>
  <c r="E22" i="17" l="1"/>
  <c r="F21" i="17"/>
  <c r="G21" i="17" s="1"/>
  <c r="E23" i="17" l="1"/>
  <c r="F23" i="17" s="1"/>
  <c r="G23" i="17" s="1"/>
  <c r="F22" i="17"/>
  <c r="G22" i="17" s="1"/>
  <c r="I142" i="3" l="1"/>
  <c r="C141" i="3" l="1"/>
  <c r="C13" i="7" s="1"/>
  <c r="AE24" i="3"/>
  <c r="AD24" i="3"/>
  <c r="AC24" i="3"/>
  <c r="AB24" i="3"/>
  <c r="AA24" i="3"/>
  <c r="Z24" i="3"/>
  <c r="Y24" i="3"/>
  <c r="X24" i="3"/>
  <c r="W24" i="3"/>
  <c r="V24" i="3"/>
  <c r="U24" i="3"/>
  <c r="C9" i="12"/>
  <c r="T24" i="3"/>
  <c r="AD9" i="3"/>
  <c r="AC9" i="3"/>
  <c r="AB9" i="3"/>
  <c r="AA9" i="3"/>
  <c r="Z9" i="3"/>
  <c r="Y9" i="3"/>
  <c r="X9" i="3"/>
  <c r="W9" i="3"/>
  <c r="V9" i="3"/>
  <c r="U9" i="3"/>
  <c r="T9" i="3"/>
  <c r="Q9" i="3"/>
  <c r="S9" i="3" s="1"/>
  <c r="AV25" i="3"/>
  <c r="E12" i="11"/>
  <c r="E10" i="11"/>
  <c r="F13" i="11"/>
  <c r="AE9" i="3" l="1"/>
  <c r="E18" i="10"/>
  <c r="C18" i="10"/>
  <c r="D18" i="10" s="1"/>
  <c r="E16" i="10"/>
  <c r="C16" i="10"/>
  <c r="D16" i="10" s="1"/>
  <c r="E10" i="10"/>
  <c r="D10" i="10"/>
  <c r="C10" i="10"/>
  <c r="C18" i="9"/>
  <c r="D10" i="9"/>
  <c r="C10" i="9"/>
  <c r="E8" i="9"/>
  <c r="E10" i="9" s="1"/>
  <c r="C5" i="7"/>
  <c r="W17" i="3"/>
  <c r="H18" i="3"/>
  <c r="H17" i="3"/>
  <c r="I17" i="3" s="1"/>
  <c r="J17" i="3" s="1"/>
  <c r="K17" i="3" s="1"/>
  <c r="L17" i="3" s="1"/>
  <c r="M17" i="3" s="1"/>
  <c r="N17" i="3" s="1"/>
  <c r="O17" i="3" s="1"/>
  <c r="AE17" i="3" s="1"/>
  <c r="F40" i="6"/>
  <c r="E31" i="6"/>
  <c r="E32" i="6" s="1"/>
  <c r="F11" i="6"/>
  <c r="E11" i="6"/>
  <c r="F31" i="6" s="1"/>
  <c r="D24" i="6"/>
  <c r="G14" i="5"/>
  <c r="F14" i="5"/>
  <c r="H14" i="5" s="1"/>
  <c r="G7" i="5"/>
  <c r="D7" i="5"/>
  <c r="E33" i="6" l="1"/>
  <c r="G31" i="6"/>
  <c r="X17" i="3"/>
  <c r="AB17" i="3"/>
  <c r="Y17" i="3"/>
  <c r="AC17" i="3"/>
  <c r="Z17" i="3"/>
  <c r="AD17" i="3"/>
  <c r="AA17" i="3"/>
  <c r="F32" i="6"/>
  <c r="G11" i="6"/>
  <c r="F33" i="6" l="1"/>
  <c r="G33" i="6" s="1"/>
  <c r="G32" i="6"/>
  <c r="E40" i="6"/>
  <c r="G40" i="6" l="1"/>
  <c r="H40" i="6" s="1"/>
  <c r="I40" i="6" s="1"/>
  <c r="S14" i="3"/>
  <c r="G32" i="4"/>
  <c r="F32" i="4"/>
  <c r="D32" i="4"/>
  <c r="C32" i="4"/>
  <c r="G31" i="4"/>
  <c r="F31" i="4"/>
  <c r="D31" i="4"/>
  <c r="C31" i="4"/>
  <c r="G30" i="4"/>
  <c r="F30" i="4"/>
  <c r="D30" i="4"/>
  <c r="C30" i="4"/>
  <c r="G29" i="4"/>
  <c r="F29" i="4"/>
  <c r="D29" i="4"/>
  <c r="C29" i="4"/>
  <c r="G28" i="4"/>
  <c r="F28" i="4"/>
  <c r="D28" i="4"/>
  <c r="C28" i="4"/>
  <c r="G20" i="4"/>
  <c r="G14" i="4"/>
  <c r="F11" i="4"/>
  <c r="D5" i="4"/>
  <c r="G10" i="11" l="1"/>
  <c r="H10" i="11" s="1"/>
  <c r="I10" i="11" s="1"/>
  <c r="D14" i="8"/>
  <c r="G11" i="11"/>
  <c r="H11" i="11" s="1"/>
  <c r="I11" i="11" s="1"/>
  <c r="F21" i="4"/>
  <c r="D127" i="3" l="1"/>
  <c r="D129" i="3" s="1"/>
  <c r="D126" i="3"/>
  <c r="D125" i="3"/>
  <c r="D124" i="3"/>
  <c r="D123" i="3"/>
  <c r="D122" i="3"/>
  <c r="D121" i="3"/>
  <c r="D120" i="3"/>
  <c r="D119" i="3"/>
  <c r="D118" i="3"/>
  <c r="D117" i="3"/>
  <c r="D116" i="3"/>
  <c r="C40" i="3"/>
  <c r="M52" i="3" l="1"/>
  <c r="AV21" i="3"/>
  <c r="T21" i="3"/>
  <c r="B139" i="3"/>
  <c r="E21" i="3"/>
  <c r="F21" i="3" s="1"/>
  <c r="G21" i="3" s="1"/>
  <c r="H21" i="3" s="1"/>
  <c r="I21" i="3" s="1"/>
  <c r="J21" i="3" s="1"/>
  <c r="K21" i="3" s="1"/>
  <c r="L21" i="3" s="1"/>
  <c r="M21" i="3" s="1"/>
  <c r="N21" i="3" s="1"/>
  <c r="O21" i="3" s="1"/>
  <c r="D115" i="3"/>
  <c r="D114" i="3"/>
  <c r="D113" i="3"/>
  <c r="C115" i="3"/>
  <c r="C11" i="17" s="1"/>
  <c r="G11" i="17" s="1"/>
  <c r="C114" i="3"/>
  <c r="C10" i="17" s="1"/>
  <c r="G10" i="17" s="1"/>
  <c r="C113" i="3"/>
  <c r="C9" i="17" s="1"/>
  <c r="G9" i="17" s="1"/>
  <c r="F106" i="3"/>
  <c r="G15" i="16" s="1"/>
  <c r="E106" i="3"/>
  <c r="C106" i="3"/>
  <c r="F71" i="3"/>
  <c r="F78" i="3"/>
  <c r="E78" i="3"/>
  <c r="E79" i="3" s="1"/>
  <c r="E80" i="3" s="1"/>
  <c r="C51" i="3"/>
  <c r="H7" i="16" s="1"/>
  <c r="F67" i="3"/>
  <c r="AE10" i="3"/>
  <c r="AD10" i="3"/>
  <c r="AC10" i="3"/>
  <c r="AB10" i="3"/>
  <c r="AA10" i="3"/>
  <c r="AB7" i="3"/>
  <c r="AA7" i="3"/>
  <c r="Z7" i="3"/>
  <c r="Y7" i="3"/>
  <c r="X7" i="3"/>
  <c r="W7" i="3"/>
  <c r="V7" i="3"/>
  <c r="T19" i="3"/>
  <c r="Q18" i="3"/>
  <c r="Q16" i="3"/>
  <c r="Q11" i="3"/>
  <c r="Q8" i="3"/>
  <c r="M7" i="3"/>
  <c r="N7" i="3" s="1"/>
  <c r="J11" i="3"/>
  <c r="K11" i="3" s="1"/>
  <c r="D8" i="3"/>
  <c r="T8" i="3" s="1"/>
  <c r="O11" i="3"/>
  <c r="G11" i="3"/>
  <c r="H11" i="3" s="1"/>
  <c r="Y11" i="3" s="1"/>
  <c r="D11" i="3"/>
  <c r="E11" i="3" s="1"/>
  <c r="U11" i="3" s="1"/>
  <c r="D16" i="3"/>
  <c r="E16" i="3" s="1"/>
  <c r="E19" i="3"/>
  <c r="D18" i="3"/>
  <c r="E18" i="3" s="1"/>
  <c r="F18" i="3" s="1"/>
  <c r="I18" i="3" s="1"/>
  <c r="J18" i="3" s="1"/>
  <c r="K18" i="3" s="1"/>
  <c r="L18" i="3" s="1"/>
  <c r="M18" i="3" s="1"/>
  <c r="N18" i="3" s="1"/>
  <c r="O18" i="3" s="1"/>
  <c r="AE18" i="3" s="1"/>
  <c r="C10" i="3"/>
  <c r="G51" i="3"/>
  <c r="C42" i="3" l="1"/>
  <c r="C10" i="12"/>
  <c r="D10" i="15" s="1"/>
  <c r="G10" i="15" s="1"/>
  <c r="C69" i="19" s="1"/>
  <c r="D10" i="3"/>
  <c r="E10" i="3" s="1"/>
  <c r="F10" i="3" s="1"/>
  <c r="G10" i="3" s="1"/>
  <c r="H10" i="3" s="1"/>
  <c r="I10" i="3" s="1"/>
  <c r="Z10" i="3" s="1"/>
  <c r="D9" i="12"/>
  <c r="D11" i="12" s="1"/>
  <c r="J7" i="16"/>
  <c r="H10" i="16"/>
  <c r="K7" i="16"/>
  <c r="K10" i="16" s="1"/>
  <c r="F19" i="16" s="1"/>
  <c r="AE21" i="3"/>
  <c r="C11" i="13"/>
  <c r="F16" i="3"/>
  <c r="C78" i="3"/>
  <c r="H7" i="5"/>
  <c r="E8" i="3"/>
  <c r="U8" i="3" s="1"/>
  <c r="AD21" i="3"/>
  <c r="C139" i="3"/>
  <c r="X21" i="3"/>
  <c r="Z21" i="3"/>
  <c r="V21" i="3"/>
  <c r="AA21" i="3"/>
  <c r="W21" i="3"/>
  <c r="AB21" i="3"/>
  <c r="C53" i="3"/>
  <c r="Z11" i="3"/>
  <c r="U21" i="3"/>
  <c r="Y21" i="3"/>
  <c r="AC21" i="3"/>
  <c r="L11" i="3"/>
  <c r="M11" i="3" s="1"/>
  <c r="E102" i="3"/>
  <c r="E103" i="3" s="1"/>
  <c r="E104" i="3" s="1"/>
  <c r="E108" i="3" s="1"/>
  <c r="V11" i="3"/>
  <c r="V10" i="3"/>
  <c r="W11" i="3"/>
  <c r="AA11" i="3"/>
  <c r="AE11" i="3"/>
  <c r="U16" i="3"/>
  <c r="V18" i="3"/>
  <c r="Z18" i="3"/>
  <c r="AD18" i="3"/>
  <c r="U18" i="3"/>
  <c r="Y18" i="3"/>
  <c r="AC18" i="3"/>
  <c r="T10" i="3"/>
  <c r="T16" i="3"/>
  <c r="X11" i="3"/>
  <c r="V16" i="3"/>
  <c r="W18" i="3"/>
  <c r="AA18" i="3"/>
  <c r="U19" i="3"/>
  <c r="T11" i="3"/>
  <c r="T18" i="3"/>
  <c r="X18" i="3"/>
  <c r="AB18" i="3"/>
  <c r="C66" i="3"/>
  <c r="AC7" i="3"/>
  <c r="O7" i="3"/>
  <c r="AD7" i="3"/>
  <c r="Q10" i="3"/>
  <c r="S10" i="3" s="1"/>
  <c r="H51" i="3"/>
  <c r="F19" i="3"/>
  <c r="AE7" i="3" l="1"/>
  <c r="C7" i="12"/>
  <c r="Y10" i="3"/>
  <c r="X10" i="3"/>
  <c r="W10" i="3"/>
  <c r="U10" i="3"/>
  <c r="C24" i="17"/>
  <c r="J10" i="16"/>
  <c r="G16" i="3"/>
  <c r="I7" i="5"/>
  <c r="J7" i="5" s="1"/>
  <c r="J10" i="5" s="1"/>
  <c r="H10" i="5"/>
  <c r="I14" i="5"/>
  <c r="C11" i="7"/>
  <c r="I66" i="3"/>
  <c r="D9" i="4"/>
  <c r="V19" i="3"/>
  <c r="U25" i="3"/>
  <c r="D22" i="3"/>
  <c r="T22" i="3" s="1"/>
  <c r="T20" i="3"/>
  <c r="AB11" i="3"/>
  <c r="AC11" i="3"/>
  <c r="AD11" i="3"/>
  <c r="G19" i="3"/>
  <c r="F8" i="3"/>
  <c r="V8" i="3" s="1"/>
  <c r="D7" i="15" l="1"/>
  <c r="H16" i="3"/>
  <c r="W16" i="3"/>
  <c r="I17" i="5"/>
  <c r="I10" i="5"/>
  <c r="F19" i="5" s="1"/>
  <c r="J14" i="5"/>
  <c r="G9" i="4"/>
  <c r="H9" i="15" s="1"/>
  <c r="C61" i="19" s="1"/>
  <c r="W19" i="3"/>
  <c r="T25" i="3"/>
  <c r="U20" i="3"/>
  <c r="E22" i="3"/>
  <c r="U22" i="3" s="1"/>
  <c r="V20" i="3"/>
  <c r="F22" i="3"/>
  <c r="G8" i="3"/>
  <c r="W8" i="3" s="1"/>
  <c r="H19" i="3"/>
  <c r="J17" i="5" l="1"/>
  <c r="G7" i="15"/>
  <c r="I16" i="3"/>
  <c r="X16" i="3"/>
  <c r="K14" i="5"/>
  <c r="K17" i="5" s="1"/>
  <c r="F21" i="5" s="1"/>
  <c r="F23" i="5" s="1"/>
  <c r="X19" i="3"/>
  <c r="V22" i="3"/>
  <c r="W20" i="3"/>
  <c r="G22" i="3"/>
  <c r="W22" i="3" s="1"/>
  <c r="I19" i="3"/>
  <c r="H8" i="3"/>
  <c r="X8" i="3" s="1"/>
  <c r="C9" i="19" l="1"/>
  <c r="C17" i="9"/>
  <c r="C17" i="10" s="1"/>
  <c r="F13" i="4"/>
  <c r="J16" i="3"/>
  <c r="Y16" i="3"/>
  <c r="C19" i="9"/>
  <c r="F23" i="4" s="1"/>
  <c r="Y19" i="3"/>
  <c r="X20" i="3"/>
  <c r="J19" i="3"/>
  <c r="I8" i="3"/>
  <c r="Y8" i="3" s="1"/>
  <c r="H22" i="3"/>
  <c r="X22" i="3" s="1"/>
  <c r="C48" i="19" l="1"/>
  <c r="K16" i="3"/>
  <c r="Z16" i="3"/>
  <c r="J144" i="3"/>
  <c r="G17" i="10"/>
  <c r="C19" i="10"/>
  <c r="Z19" i="3"/>
  <c r="Y20" i="3"/>
  <c r="I22" i="3"/>
  <c r="Y22" i="3" s="1"/>
  <c r="J8" i="3"/>
  <c r="K19" i="3"/>
  <c r="J142" i="3" l="1"/>
  <c r="Z8" i="3"/>
  <c r="L16" i="3"/>
  <c r="AA16" i="3"/>
  <c r="AA19" i="3"/>
  <c r="Z20" i="3"/>
  <c r="K8" i="3"/>
  <c r="L19" i="3"/>
  <c r="J22" i="3"/>
  <c r="Z22" i="3" s="1"/>
  <c r="AA8" i="3" l="1"/>
  <c r="M16" i="3"/>
  <c r="AB16" i="3"/>
  <c r="AB19" i="3"/>
  <c r="AA20" i="3"/>
  <c r="M19" i="3"/>
  <c r="L8" i="3"/>
  <c r="K22" i="3"/>
  <c r="AA22" i="3" s="1"/>
  <c r="AB8" i="3" l="1"/>
  <c r="N16" i="3"/>
  <c r="AC16" i="3"/>
  <c r="AC19" i="3"/>
  <c r="AB20" i="3"/>
  <c r="N19" i="3"/>
  <c r="M8" i="3"/>
  <c r="L22" i="3"/>
  <c r="AB22" i="3" s="1"/>
  <c r="AC8" i="3" l="1"/>
  <c r="O16" i="3"/>
  <c r="AD16" i="3"/>
  <c r="AD19" i="3"/>
  <c r="AC20" i="3"/>
  <c r="M22" i="3"/>
  <c r="AC22" i="3" s="1"/>
  <c r="O19" i="3"/>
  <c r="C7" i="13" s="1"/>
  <c r="N8" i="3"/>
  <c r="AE16" i="3" l="1"/>
  <c r="C8" i="14"/>
  <c r="AD8" i="3"/>
  <c r="AE19" i="3"/>
  <c r="AD20" i="3"/>
  <c r="O8" i="3"/>
  <c r="C8" i="12" s="1"/>
  <c r="N22" i="3"/>
  <c r="AD22" i="3" s="1"/>
  <c r="D8" i="15" l="1"/>
  <c r="C11" i="12"/>
  <c r="D8" i="14"/>
  <c r="C13" i="14"/>
  <c r="AE8" i="3"/>
  <c r="AE20" i="3"/>
  <c r="O22" i="3"/>
  <c r="C12" i="13" s="1"/>
  <c r="D13" i="14" l="1"/>
  <c r="H8" i="14"/>
  <c r="G8" i="15"/>
  <c r="D11" i="15"/>
  <c r="AE22" i="3"/>
  <c r="F51" i="3"/>
  <c r="B140" i="3"/>
  <c r="B137" i="3"/>
  <c r="B131" i="3"/>
  <c r="B130" i="3"/>
  <c r="B129" i="3"/>
  <c r="B114" i="3"/>
  <c r="B113" i="3"/>
  <c r="B112" i="3"/>
  <c r="C102" i="3"/>
  <c r="G88" i="3"/>
  <c r="C86" i="3"/>
  <c r="I86" i="3" s="1"/>
  <c r="J86" i="3" s="1"/>
  <c r="I77" i="3"/>
  <c r="H77" i="3"/>
  <c r="G77" i="3"/>
  <c r="F77" i="3"/>
  <c r="C77" i="3"/>
  <c r="C101" i="3" s="1"/>
  <c r="B72" i="3"/>
  <c r="B95" i="3" s="1"/>
  <c r="C71" i="3"/>
  <c r="C11" i="6" s="1"/>
  <c r="B71" i="3"/>
  <c r="B93" i="3" s="1"/>
  <c r="B69" i="3"/>
  <c r="B90" i="3" s="1"/>
  <c r="B68" i="3"/>
  <c r="B89" i="3" s="1"/>
  <c r="G67" i="3"/>
  <c r="G71" i="3" s="1"/>
  <c r="C67" i="3"/>
  <c r="D10" i="4" s="1"/>
  <c r="B67" i="3"/>
  <c r="B88" i="3" s="1"/>
  <c r="C65" i="3"/>
  <c r="D8" i="4" s="1"/>
  <c r="G8" i="4" s="1"/>
  <c r="H8" i="15" s="1"/>
  <c r="C54" i="19" s="1"/>
  <c r="B65" i="3"/>
  <c r="B87" i="3" s="1"/>
  <c r="C64" i="3"/>
  <c r="D7" i="4" s="1"/>
  <c r="G7" i="4" s="1"/>
  <c r="H7" i="15" s="1"/>
  <c r="B64" i="3"/>
  <c r="B86" i="3" s="1"/>
  <c r="C36" i="3"/>
  <c r="C43" i="3" s="1"/>
  <c r="W33" i="3"/>
  <c r="D112" i="3" s="1"/>
  <c r="F102" i="3"/>
  <c r="F103" i="3" s="1"/>
  <c r="F104" i="3" s="1"/>
  <c r="F108" i="3" s="1"/>
  <c r="F93" i="3"/>
  <c r="AV23" i="3"/>
  <c r="AV22" i="3"/>
  <c r="AV20" i="3"/>
  <c r="AV19" i="3"/>
  <c r="AV18" i="3"/>
  <c r="AV16" i="3"/>
  <c r="AV13" i="3"/>
  <c r="AV12" i="3"/>
  <c r="AV11" i="3"/>
  <c r="C88" i="3"/>
  <c r="AV8" i="3"/>
  <c r="AV7" i="3"/>
  <c r="U7" i="3"/>
  <c r="T7" i="3"/>
  <c r="Q7" i="3"/>
  <c r="AV6" i="3"/>
  <c r="AU6" i="3"/>
  <c r="AD6" i="3"/>
  <c r="AT6" i="3" s="1"/>
  <c r="AC6" i="3"/>
  <c r="AS6" i="3" s="1"/>
  <c r="AB6" i="3"/>
  <c r="AR6" i="3" s="1"/>
  <c r="AA6" i="3"/>
  <c r="AQ6" i="3" s="1"/>
  <c r="Z6" i="3"/>
  <c r="AP6" i="3" s="1"/>
  <c r="Y6" i="3"/>
  <c r="AO6" i="3" s="1"/>
  <c r="X6" i="3"/>
  <c r="AN6" i="3" s="1"/>
  <c r="W6" i="3"/>
  <c r="AM6" i="3" s="1"/>
  <c r="V6" i="3"/>
  <c r="AL6" i="3" s="1"/>
  <c r="U6" i="3"/>
  <c r="AK6" i="3" s="1"/>
  <c r="T6" i="3"/>
  <c r="AJ6" i="3" s="1"/>
  <c r="Q6" i="3"/>
  <c r="AI6" i="3" s="1"/>
  <c r="C56" i="19" l="1"/>
  <c r="G11" i="15"/>
  <c r="C8" i="19"/>
  <c r="G102" i="3"/>
  <c r="F14" i="16" s="1"/>
  <c r="F88" i="3"/>
  <c r="H88" i="3" s="1"/>
  <c r="I88" i="3" s="1"/>
  <c r="C31" i="6"/>
  <c r="C13" i="6"/>
  <c r="D22" i="6"/>
  <c r="H11" i="6"/>
  <c r="H13" i="6" s="1"/>
  <c r="G10" i="4"/>
  <c r="D11" i="4"/>
  <c r="I65" i="3"/>
  <c r="J65" i="3" s="1"/>
  <c r="R8" i="3" s="1"/>
  <c r="S8" i="3" s="1"/>
  <c r="I64" i="3"/>
  <c r="I51" i="3"/>
  <c r="C79" i="3" s="1"/>
  <c r="C80" i="3" s="1"/>
  <c r="L51" i="3"/>
  <c r="C103" i="3" s="1"/>
  <c r="C104" i="3" s="1"/>
  <c r="G78" i="3"/>
  <c r="H78" i="3" s="1"/>
  <c r="I78" i="3" s="1"/>
  <c r="F79" i="3"/>
  <c r="F80" i="3" s="1"/>
  <c r="C87" i="3"/>
  <c r="I87" i="3" s="1"/>
  <c r="J87" i="3" s="1"/>
  <c r="G103" i="3"/>
  <c r="C112" i="3"/>
  <c r="C8" i="17" s="1"/>
  <c r="H71" i="3"/>
  <c r="I71" i="3" s="1"/>
  <c r="J71" i="3" s="1"/>
  <c r="R16" i="3" s="1"/>
  <c r="S16" i="3" s="1"/>
  <c r="C72" i="3"/>
  <c r="H67" i="3"/>
  <c r="I67" i="3" s="1"/>
  <c r="J67" i="3" s="1"/>
  <c r="R11" i="3" s="1"/>
  <c r="G93" i="3"/>
  <c r="G11" i="4" l="1"/>
  <c r="H10" i="15"/>
  <c r="F15" i="16"/>
  <c r="H15" i="16" s="1"/>
  <c r="I15" i="16" s="1"/>
  <c r="C46" i="19"/>
  <c r="C10" i="19"/>
  <c r="E112" i="3"/>
  <c r="E113" i="3" s="1"/>
  <c r="C26" i="17"/>
  <c r="G8" i="17"/>
  <c r="H102" i="3"/>
  <c r="I102" i="3" s="1"/>
  <c r="C15" i="6"/>
  <c r="C32" i="6" s="1"/>
  <c r="H31" i="6"/>
  <c r="J88" i="3"/>
  <c r="J64" i="3"/>
  <c r="R7" i="3" s="1"/>
  <c r="S7" i="3" s="1"/>
  <c r="S11" i="3"/>
  <c r="K51" i="3"/>
  <c r="M51" i="3"/>
  <c r="M53" i="3" s="1"/>
  <c r="L53" i="3"/>
  <c r="J51" i="3"/>
  <c r="J53" i="3" s="1"/>
  <c r="C12" i="3" s="1"/>
  <c r="I53" i="3"/>
  <c r="G79" i="3"/>
  <c r="G80" i="3" s="1"/>
  <c r="G95" i="3"/>
  <c r="G94" i="3" s="1"/>
  <c r="H93" i="3"/>
  <c r="C130" i="3"/>
  <c r="G104" i="3"/>
  <c r="G108" i="3" s="1"/>
  <c r="H103" i="3"/>
  <c r="I103" i="3" s="1"/>
  <c r="C68" i="19" l="1"/>
  <c r="C70" i="19" s="1"/>
  <c r="C24" i="19" s="1"/>
  <c r="H11" i="15"/>
  <c r="F112" i="3"/>
  <c r="G112" i="3" s="1"/>
  <c r="Q12" i="3"/>
  <c r="D13" i="12"/>
  <c r="D14" i="12" s="1"/>
  <c r="D16" i="12" s="1"/>
  <c r="D33" i="12" s="1"/>
  <c r="D35" i="12" s="1"/>
  <c r="D37" i="12" s="1"/>
  <c r="C33" i="19"/>
  <c r="C34" i="19" s="1"/>
  <c r="L15" i="16"/>
  <c r="D23" i="6"/>
  <c r="H32" i="6"/>
  <c r="I32" i="6" s="1"/>
  <c r="K53" i="3"/>
  <c r="K54" i="3" s="1"/>
  <c r="D23" i="3" s="1"/>
  <c r="C108" i="3"/>
  <c r="H79" i="3"/>
  <c r="I79" i="3" s="1"/>
  <c r="C68" i="3"/>
  <c r="D13" i="4" s="1"/>
  <c r="E114" i="3"/>
  <c r="E115" i="3" s="1"/>
  <c r="F113" i="3"/>
  <c r="G113" i="3" s="1"/>
  <c r="H104" i="3"/>
  <c r="G106" i="3"/>
  <c r="H106" i="3" s="1"/>
  <c r="I106" i="3" s="1"/>
  <c r="H80" i="3"/>
  <c r="I80" i="3" s="1"/>
  <c r="I68" i="3" s="1"/>
  <c r="F95" i="3"/>
  <c r="G14" i="16" s="1"/>
  <c r="H14" i="16" s="1"/>
  <c r="I14" i="16" l="1"/>
  <c r="J14" i="16"/>
  <c r="J17" i="16" s="1"/>
  <c r="H95" i="3"/>
  <c r="F94" i="3"/>
  <c r="H94" i="3" s="1"/>
  <c r="I94" i="3" s="1"/>
  <c r="J94" i="3" s="1"/>
  <c r="Q13" i="3"/>
  <c r="Q26" i="3" s="1"/>
  <c r="C26" i="3"/>
  <c r="D15" i="4"/>
  <c r="D17" i="4" s="1"/>
  <c r="F115" i="3"/>
  <c r="G115" i="3" s="1"/>
  <c r="E116" i="3"/>
  <c r="T23" i="3"/>
  <c r="E23" i="3"/>
  <c r="D12" i="3"/>
  <c r="T12" i="3" s="1"/>
  <c r="I104" i="3"/>
  <c r="I89" i="3" s="1"/>
  <c r="C6" i="8" s="1"/>
  <c r="H108" i="3"/>
  <c r="I108" i="3" s="1"/>
  <c r="G128" i="3" s="1"/>
  <c r="J68" i="3"/>
  <c r="F15" i="4" s="1"/>
  <c r="F17" i="4" s="1"/>
  <c r="C69" i="3"/>
  <c r="E129" i="3"/>
  <c r="F129" i="3" s="1"/>
  <c r="G129" i="3" s="1"/>
  <c r="F114" i="3"/>
  <c r="G114" i="3" s="1"/>
  <c r="K14" i="16" l="1"/>
  <c r="L14" i="16"/>
  <c r="L17" i="16" s="1"/>
  <c r="F21" i="16" s="1"/>
  <c r="F23" i="16" s="1"/>
  <c r="I17" i="16"/>
  <c r="G13" i="4"/>
  <c r="I70" i="3"/>
  <c r="I69" i="3"/>
  <c r="J69" i="3" s="1"/>
  <c r="R13" i="3" s="1"/>
  <c r="S13" i="3" s="1"/>
  <c r="D19" i="4"/>
  <c r="E117" i="3"/>
  <c r="F116" i="3"/>
  <c r="G116" i="3" s="1"/>
  <c r="D13" i="3"/>
  <c r="E12" i="3"/>
  <c r="U12" i="3" s="1"/>
  <c r="F23" i="3"/>
  <c r="U23" i="3"/>
  <c r="C74" i="3"/>
  <c r="R12" i="3"/>
  <c r="F13" i="15" l="1"/>
  <c r="E17" i="10"/>
  <c r="F22" i="15" s="1"/>
  <c r="C19" i="19"/>
  <c r="G24" i="17"/>
  <c r="G26" i="17" s="1"/>
  <c r="H26" i="17" s="1"/>
  <c r="E8" i="7" s="1"/>
  <c r="K17" i="16"/>
  <c r="G15" i="4"/>
  <c r="G17" i="4" s="1"/>
  <c r="C4" i="6" s="1"/>
  <c r="H13" i="15"/>
  <c r="H14" i="15" s="1"/>
  <c r="H16" i="15" s="1"/>
  <c r="E13" i="3"/>
  <c r="T13" i="3"/>
  <c r="T26" i="3" s="1"/>
  <c r="D26" i="3"/>
  <c r="J70" i="3"/>
  <c r="R15" i="3"/>
  <c r="F12" i="3"/>
  <c r="V12" i="3" s="1"/>
  <c r="D21" i="4"/>
  <c r="D26" i="4" s="1"/>
  <c r="G19" i="4"/>
  <c r="E118" i="3"/>
  <c r="F117" i="3"/>
  <c r="G117" i="3" s="1"/>
  <c r="G23" i="3"/>
  <c r="G13" i="3" s="1"/>
  <c r="V23" i="3"/>
  <c r="S12" i="3"/>
  <c r="G12" i="3"/>
  <c r="W12" i="3" s="1"/>
  <c r="G21" i="4" l="1"/>
  <c r="H18" i="15"/>
  <c r="F23" i="15"/>
  <c r="F25" i="15" s="1"/>
  <c r="G22" i="15"/>
  <c r="F14" i="15"/>
  <c r="F16" i="15" s="1"/>
  <c r="F13" i="3"/>
  <c r="I72" i="3"/>
  <c r="I95" i="3" s="1"/>
  <c r="U13" i="3"/>
  <c r="U26" i="3" s="1"/>
  <c r="E26" i="3"/>
  <c r="V13" i="3"/>
  <c r="V26" i="3" s="1"/>
  <c r="F26" i="3"/>
  <c r="D34" i="4"/>
  <c r="D36" i="4" s="1"/>
  <c r="D37" i="4" s="1"/>
  <c r="F24" i="4"/>
  <c r="F26" i="4" s="1"/>
  <c r="G23" i="4"/>
  <c r="S15" i="3"/>
  <c r="E119" i="3"/>
  <c r="F118" i="3"/>
  <c r="G118" i="3" s="1"/>
  <c r="H23" i="3"/>
  <c r="W23" i="3"/>
  <c r="H12" i="3"/>
  <c r="X12" i="3" s="1"/>
  <c r="C137" i="3"/>
  <c r="AT317" i="1"/>
  <c r="AS317" i="1"/>
  <c r="AR317" i="1"/>
  <c r="O317" i="1"/>
  <c r="N317" i="1"/>
  <c r="P317" i="1" s="1"/>
  <c r="J317" i="1"/>
  <c r="AT316" i="1"/>
  <c r="AS316" i="1"/>
  <c r="AR316" i="1"/>
  <c r="AA316" i="1"/>
  <c r="Z316" i="1"/>
  <c r="AB316" i="1" s="1"/>
  <c r="O316" i="1"/>
  <c r="N316" i="1"/>
  <c r="J316" i="1"/>
  <c r="E316" i="1"/>
  <c r="AT315" i="1"/>
  <c r="AS315" i="1"/>
  <c r="AR315" i="1"/>
  <c r="AA315" i="1"/>
  <c r="Z315" i="1"/>
  <c r="R315" i="1"/>
  <c r="Q315" i="1"/>
  <c r="O315" i="1"/>
  <c r="N315" i="1"/>
  <c r="J315" i="1"/>
  <c r="E315" i="1"/>
  <c r="AT314" i="1"/>
  <c r="AS314" i="1"/>
  <c r="AR314" i="1"/>
  <c r="AA314" i="1"/>
  <c r="Z314" i="1"/>
  <c r="X314" i="1"/>
  <c r="W314" i="1"/>
  <c r="R314" i="1"/>
  <c r="Q314" i="1"/>
  <c r="O314" i="1"/>
  <c r="N314" i="1"/>
  <c r="P314" i="1" s="1"/>
  <c r="J314" i="1"/>
  <c r="E314" i="1"/>
  <c r="AT313" i="1"/>
  <c r="AS313" i="1"/>
  <c r="AR313" i="1"/>
  <c r="AA313" i="1"/>
  <c r="Z313" i="1"/>
  <c r="X313" i="1"/>
  <c r="W313" i="1"/>
  <c r="R313" i="1"/>
  <c r="Q313" i="1"/>
  <c r="O313" i="1"/>
  <c r="P313" i="1" s="1"/>
  <c r="N313" i="1"/>
  <c r="J313" i="1"/>
  <c r="E313" i="1"/>
  <c r="AT312" i="1"/>
  <c r="AS312" i="1"/>
  <c r="AR312" i="1"/>
  <c r="AM312" i="1"/>
  <c r="AL312" i="1"/>
  <c r="AA312" i="1"/>
  <c r="Z312" i="1"/>
  <c r="AB312" i="1" s="1"/>
  <c r="X312" i="1"/>
  <c r="W312" i="1"/>
  <c r="R312" i="1"/>
  <c r="Q312" i="1"/>
  <c r="O312" i="1"/>
  <c r="N312" i="1"/>
  <c r="J312" i="1"/>
  <c r="E312" i="1"/>
  <c r="AT311" i="1"/>
  <c r="AS311" i="1"/>
  <c r="AR311" i="1"/>
  <c r="AM311" i="1"/>
  <c r="AL311" i="1"/>
  <c r="AN311" i="1" s="1"/>
  <c r="AJ311" i="1"/>
  <c r="AI311" i="1"/>
  <c r="AA311" i="1"/>
  <c r="Z311" i="1"/>
  <c r="X311" i="1"/>
  <c r="W311" i="1"/>
  <c r="R311" i="1"/>
  <c r="Q311" i="1"/>
  <c r="S311" i="1" s="1"/>
  <c r="O311" i="1"/>
  <c r="N311" i="1"/>
  <c r="J311" i="1"/>
  <c r="E311" i="1"/>
  <c r="AT310" i="1"/>
  <c r="AS310" i="1"/>
  <c r="AR310" i="1"/>
  <c r="AM310" i="1"/>
  <c r="AL310" i="1"/>
  <c r="AJ310" i="1"/>
  <c r="AI310" i="1"/>
  <c r="AG310" i="1"/>
  <c r="AF310" i="1"/>
  <c r="AA310" i="1"/>
  <c r="Z310" i="1"/>
  <c r="AB310" i="1" s="1"/>
  <c r="X310" i="1"/>
  <c r="W310" i="1"/>
  <c r="R310" i="1"/>
  <c r="Q310" i="1"/>
  <c r="S310" i="1" s="1"/>
  <c r="O310" i="1"/>
  <c r="N310" i="1"/>
  <c r="J310" i="1"/>
  <c r="E310" i="1"/>
  <c r="AT309" i="1"/>
  <c r="AS309" i="1"/>
  <c r="AR309" i="1"/>
  <c r="AP309" i="1"/>
  <c r="AO309" i="1"/>
  <c r="AM309" i="1"/>
  <c r="AL309" i="1"/>
  <c r="AJ309" i="1"/>
  <c r="AI309" i="1"/>
  <c r="AK309" i="1" s="1"/>
  <c r="AG309" i="1"/>
  <c r="AF309" i="1"/>
  <c r="AA309" i="1"/>
  <c r="Z309" i="1"/>
  <c r="X309" i="1"/>
  <c r="W309" i="1"/>
  <c r="R309" i="1"/>
  <c r="Q309" i="1"/>
  <c r="O309" i="1"/>
  <c r="N309" i="1"/>
  <c r="J309" i="1"/>
  <c r="E309" i="1"/>
  <c r="AT308" i="1"/>
  <c r="AS308" i="1"/>
  <c r="AR308" i="1"/>
  <c r="AP308" i="1"/>
  <c r="AO308" i="1"/>
  <c r="AM308" i="1"/>
  <c r="AL308" i="1"/>
  <c r="AN308" i="1" s="1"/>
  <c r="AJ308" i="1"/>
  <c r="AI308" i="1"/>
  <c r="AG308" i="1"/>
  <c r="AF308" i="1"/>
  <c r="AA308" i="1"/>
  <c r="Z308" i="1"/>
  <c r="X308" i="1"/>
  <c r="W308" i="1"/>
  <c r="U308" i="1"/>
  <c r="T308" i="1"/>
  <c r="R308" i="1"/>
  <c r="Q308" i="1"/>
  <c r="S308" i="1" s="1"/>
  <c r="O308" i="1"/>
  <c r="N308" i="1"/>
  <c r="J308" i="1"/>
  <c r="E308" i="1"/>
  <c r="AT307" i="1"/>
  <c r="AS307" i="1"/>
  <c r="AR307" i="1"/>
  <c r="AP307" i="1"/>
  <c r="AO307" i="1"/>
  <c r="AM307" i="1"/>
  <c r="AL307" i="1"/>
  <c r="AJ307" i="1"/>
  <c r="AI307" i="1"/>
  <c r="AG307" i="1"/>
  <c r="AF307" i="1"/>
  <c r="AD307" i="1"/>
  <c r="AC307" i="1"/>
  <c r="AA307" i="1"/>
  <c r="Z307" i="1"/>
  <c r="X307" i="1"/>
  <c r="W307" i="1"/>
  <c r="U307" i="1"/>
  <c r="T307" i="1"/>
  <c r="R307" i="1"/>
  <c r="Q307" i="1"/>
  <c r="O307" i="1"/>
  <c r="N307" i="1"/>
  <c r="J307" i="1"/>
  <c r="E307" i="1"/>
  <c r="AT306" i="1"/>
  <c r="AS306" i="1"/>
  <c r="AR306" i="1"/>
  <c r="AP306" i="1"/>
  <c r="AO306" i="1"/>
  <c r="AM306" i="1"/>
  <c r="AL306" i="1"/>
  <c r="AJ306" i="1"/>
  <c r="AI306" i="1"/>
  <c r="AG306" i="1"/>
  <c r="AF306" i="1"/>
  <c r="AD306" i="1"/>
  <c r="AC306" i="1"/>
  <c r="AA306" i="1"/>
  <c r="Z306" i="1"/>
  <c r="X306" i="1"/>
  <c r="W306" i="1"/>
  <c r="Y306" i="1" s="1"/>
  <c r="U306" i="1"/>
  <c r="T306" i="1"/>
  <c r="R306" i="1"/>
  <c r="Q306" i="1"/>
  <c r="O306" i="1"/>
  <c r="N306" i="1"/>
  <c r="L306" i="1"/>
  <c r="K306" i="1"/>
  <c r="J306" i="1"/>
  <c r="E306" i="1"/>
  <c r="AT305" i="1"/>
  <c r="AP305" i="1"/>
  <c r="AO305" i="1"/>
  <c r="AM305" i="1"/>
  <c r="AL305" i="1"/>
  <c r="AJ305" i="1"/>
  <c r="AI305" i="1"/>
  <c r="AG305" i="1"/>
  <c r="AF305" i="1"/>
  <c r="AD305" i="1"/>
  <c r="AC305" i="1"/>
  <c r="AA305" i="1"/>
  <c r="Z305" i="1"/>
  <c r="X305" i="1"/>
  <c r="W305" i="1"/>
  <c r="U305" i="1"/>
  <c r="T305" i="1"/>
  <c r="R305" i="1"/>
  <c r="Q305" i="1"/>
  <c r="O305" i="1"/>
  <c r="N305" i="1"/>
  <c r="L305" i="1"/>
  <c r="K305" i="1"/>
  <c r="H305" i="1"/>
  <c r="G305" i="1"/>
  <c r="E305" i="1"/>
  <c r="AP304" i="1"/>
  <c r="AO304" i="1"/>
  <c r="AM304" i="1"/>
  <c r="AL304" i="1"/>
  <c r="AJ304" i="1"/>
  <c r="AI304" i="1"/>
  <c r="AG304" i="1"/>
  <c r="AF304" i="1"/>
  <c r="AD304" i="1"/>
  <c r="AC304" i="1"/>
  <c r="AA304" i="1"/>
  <c r="Z304" i="1"/>
  <c r="X304" i="1"/>
  <c r="W304" i="1"/>
  <c r="U304" i="1"/>
  <c r="T304" i="1"/>
  <c r="V304" i="1" s="1"/>
  <c r="R304" i="1"/>
  <c r="Q304" i="1"/>
  <c r="O304" i="1"/>
  <c r="N304" i="1"/>
  <c r="L304" i="1"/>
  <c r="K304" i="1"/>
  <c r="H304" i="1"/>
  <c r="G304" i="1"/>
  <c r="E304" i="1"/>
  <c r="AP303" i="1"/>
  <c r="AO303" i="1"/>
  <c r="AQ303" i="1" s="1"/>
  <c r="AM303" i="1"/>
  <c r="AL303" i="1"/>
  <c r="AJ303" i="1"/>
  <c r="AI303" i="1"/>
  <c r="AG303" i="1"/>
  <c r="AF303" i="1"/>
  <c r="AD303" i="1"/>
  <c r="AC303" i="1"/>
  <c r="AA303" i="1"/>
  <c r="Z303" i="1"/>
  <c r="X303" i="1"/>
  <c r="W303" i="1"/>
  <c r="U303" i="1"/>
  <c r="T303" i="1"/>
  <c r="R303" i="1"/>
  <c r="Q303" i="1"/>
  <c r="S303" i="1" s="1"/>
  <c r="O303" i="1"/>
  <c r="N303" i="1"/>
  <c r="L303" i="1"/>
  <c r="K303" i="1"/>
  <c r="H303" i="1"/>
  <c r="G303" i="1"/>
  <c r="E303" i="1"/>
  <c r="AP302" i="1"/>
  <c r="AO302" i="1"/>
  <c r="AM302" i="1"/>
  <c r="AL302" i="1"/>
  <c r="AJ302" i="1"/>
  <c r="AI302" i="1"/>
  <c r="AG302" i="1"/>
  <c r="AF302" i="1"/>
  <c r="AD302" i="1"/>
  <c r="AC302" i="1"/>
  <c r="AA302" i="1"/>
  <c r="Z302" i="1"/>
  <c r="X302" i="1"/>
  <c r="W302" i="1"/>
  <c r="U302" i="1"/>
  <c r="T302" i="1"/>
  <c r="R302" i="1"/>
  <c r="Q302" i="1"/>
  <c r="O302" i="1"/>
  <c r="N302" i="1"/>
  <c r="L302" i="1"/>
  <c r="K302" i="1"/>
  <c r="H302" i="1"/>
  <c r="G302" i="1"/>
  <c r="E302" i="1"/>
  <c r="AP301" i="1"/>
  <c r="AO301" i="1"/>
  <c r="AM301" i="1"/>
  <c r="AL301" i="1"/>
  <c r="AN301" i="1" s="1"/>
  <c r="AJ301" i="1"/>
  <c r="AI301" i="1"/>
  <c r="AG301" i="1"/>
  <c r="AF301" i="1"/>
  <c r="AD301" i="1"/>
  <c r="AC301" i="1"/>
  <c r="AA301" i="1"/>
  <c r="Z301" i="1"/>
  <c r="AB301" i="1" s="1"/>
  <c r="X301" i="1"/>
  <c r="W301" i="1"/>
  <c r="U301" i="1"/>
  <c r="T301" i="1"/>
  <c r="V301" i="1" s="1"/>
  <c r="R301" i="1"/>
  <c r="Q301" i="1"/>
  <c r="O301" i="1"/>
  <c r="N301" i="1"/>
  <c r="L301" i="1"/>
  <c r="K301" i="1"/>
  <c r="H301" i="1"/>
  <c r="G301" i="1"/>
  <c r="E301" i="1"/>
  <c r="AP300" i="1"/>
  <c r="AO300" i="1"/>
  <c r="AM300" i="1"/>
  <c r="AL300" i="1"/>
  <c r="AJ300" i="1"/>
  <c r="AI300" i="1"/>
  <c r="AG300" i="1"/>
  <c r="AF300" i="1"/>
  <c r="AD300" i="1"/>
  <c r="AC300" i="1"/>
  <c r="AA300" i="1"/>
  <c r="Z300" i="1"/>
  <c r="X300" i="1"/>
  <c r="W300" i="1"/>
  <c r="U300" i="1"/>
  <c r="T300" i="1"/>
  <c r="R300" i="1"/>
  <c r="Q300" i="1"/>
  <c r="O300" i="1"/>
  <c r="N300" i="1"/>
  <c r="L300" i="1"/>
  <c r="K300" i="1"/>
  <c r="H300" i="1"/>
  <c r="G300" i="1"/>
  <c r="E300" i="1"/>
  <c r="AP299" i="1"/>
  <c r="AO299" i="1"/>
  <c r="AM299" i="1"/>
  <c r="AL299" i="1"/>
  <c r="AJ299" i="1"/>
  <c r="AI299" i="1"/>
  <c r="AG299" i="1"/>
  <c r="AF299" i="1"/>
  <c r="AD299" i="1"/>
  <c r="AC299" i="1"/>
  <c r="AA299" i="1"/>
  <c r="Z299" i="1"/>
  <c r="X299" i="1"/>
  <c r="W299" i="1"/>
  <c r="U299" i="1"/>
  <c r="T299" i="1"/>
  <c r="R299" i="1"/>
  <c r="Q299" i="1"/>
  <c r="O299" i="1"/>
  <c r="N299" i="1"/>
  <c r="L299" i="1"/>
  <c r="K299" i="1"/>
  <c r="H299" i="1"/>
  <c r="G299" i="1"/>
  <c r="E299" i="1"/>
  <c r="AP298" i="1"/>
  <c r="AO298" i="1"/>
  <c r="AM298" i="1"/>
  <c r="AL298" i="1"/>
  <c r="AJ298" i="1"/>
  <c r="AI298" i="1"/>
  <c r="AG298" i="1"/>
  <c r="AF298" i="1"/>
  <c r="AD298" i="1"/>
  <c r="AC298" i="1"/>
  <c r="AE298" i="1" s="1"/>
  <c r="AA298" i="1"/>
  <c r="Z298" i="1"/>
  <c r="X298" i="1"/>
  <c r="W298" i="1"/>
  <c r="Y298" i="1" s="1"/>
  <c r="U298" i="1"/>
  <c r="T298" i="1"/>
  <c r="R298" i="1"/>
  <c r="Q298" i="1"/>
  <c r="S298" i="1" s="1"/>
  <c r="O298" i="1"/>
  <c r="N298" i="1"/>
  <c r="L298" i="1"/>
  <c r="K298" i="1"/>
  <c r="H298" i="1"/>
  <c r="G298" i="1"/>
  <c r="E298" i="1"/>
  <c r="AP297" i="1"/>
  <c r="AO297" i="1"/>
  <c r="AM297" i="1"/>
  <c r="AL297" i="1"/>
  <c r="AJ297" i="1"/>
  <c r="AI297" i="1"/>
  <c r="AG297" i="1"/>
  <c r="AF297" i="1"/>
  <c r="AD297" i="1"/>
  <c r="AC297" i="1"/>
  <c r="AA297" i="1"/>
  <c r="Z297" i="1"/>
  <c r="X297" i="1"/>
  <c r="W297" i="1"/>
  <c r="U297" i="1"/>
  <c r="T297" i="1"/>
  <c r="R297" i="1"/>
  <c r="Q297" i="1"/>
  <c r="O297" i="1"/>
  <c r="N297" i="1"/>
  <c r="L297" i="1"/>
  <c r="K297" i="1"/>
  <c r="H297" i="1"/>
  <c r="G297" i="1"/>
  <c r="E297" i="1"/>
  <c r="AP296" i="1"/>
  <c r="AO296" i="1"/>
  <c r="AM296" i="1"/>
  <c r="AL296" i="1"/>
  <c r="AJ296" i="1"/>
  <c r="AI296" i="1"/>
  <c r="AG296" i="1"/>
  <c r="AF296" i="1"/>
  <c r="AD296" i="1"/>
  <c r="AC296" i="1"/>
  <c r="AA296" i="1"/>
  <c r="Z296" i="1"/>
  <c r="X296" i="1"/>
  <c r="W296" i="1"/>
  <c r="Y296" i="1" s="1"/>
  <c r="U296" i="1"/>
  <c r="T296" i="1"/>
  <c r="R296" i="1"/>
  <c r="Q296" i="1"/>
  <c r="O296" i="1"/>
  <c r="N296" i="1"/>
  <c r="L296" i="1"/>
  <c r="K296" i="1"/>
  <c r="H296" i="1"/>
  <c r="G296" i="1"/>
  <c r="E296" i="1"/>
  <c r="AP295" i="1"/>
  <c r="AO295" i="1"/>
  <c r="AQ295" i="1" s="1"/>
  <c r="AM295" i="1"/>
  <c r="AL295" i="1"/>
  <c r="AJ295" i="1"/>
  <c r="AI295" i="1"/>
  <c r="AG295" i="1"/>
  <c r="AF295" i="1"/>
  <c r="AD295" i="1"/>
  <c r="AC295" i="1"/>
  <c r="AA295" i="1"/>
  <c r="Z295" i="1"/>
  <c r="X295" i="1"/>
  <c r="W295" i="1"/>
  <c r="U295" i="1"/>
  <c r="T295" i="1"/>
  <c r="R295" i="1"/>
  <c r="Q295" i="1"/>
  <c r="S295" i="1" s="1"/>
  <c r="O295" i="1"/>
  <c r="N295" i="1"/>
  <c r="L295" i="1"/>
  <c r="K295" i="1"/>
  <c r="H295" i="1"/>
  <c r="G295" i="1"/>
  <c r="E295" i="1"/>
  <c r="AP294" i="1"/>
  <c r="AO294" i="1"/>
  <c r="AM294" i="1"/>
  <c r="AL294" i="1"/>
  <c r="AJ294" i="1"/>
  <c r="AI294" i="1"/>
  <c r="AG294" i="1"/>
  <c r="AF294" i="1"/>
  <c r="AD294" i="1"/>
  <c r="AC294" i="1"/>
  <c r="AA294" i="1"/>
  <c r="Z294" i="1"/>
  <c r="AB294" i="1" s="1"/>
  <c r="X294" i="1"/>
  <c r="W294" i="1"/>
  <c r="U294" i="1"/>
  <c r="T294" i="1"/>
  <c r="R294" i="1"/>
  <c r="Q294" i="1"/>
  <c r="O294" i="1"/>
  <c r="N294" i="1"/>
  <c r="L294" i="1"/>
  <c r="K294" i="1"/>
  <c r="H294" i="1"/>
  <c r="G294" i="1"/>
  <c r="E294" i="1"/>
  <c r="AP293" i="1"/>
  <c r="AO293" i="1"/>
  <c r="AM293" i="1"/>
  <c r="AL293" i="1"/>
  <c r="AN293" i="1" s="1"/>
  <c r="AJ293" i="1"/>
  <c r="AI293" i="1"/>
  <c r="AG293" i="1"/>
  <c r="AF293" i="1"/>
  <c r="AD293" i="1"/>
  <c r="AC293" i="1"/>
  <c r="AA293" i="1"/>
  <c r="Z293" i="1"/>
  <c r="AB293" i="1" s="1"/>
  <c r="X293" i="1"/>
  <c r="W293" i="1"/>
  <c r="U293" i="1"/>
  <c r="T293" i="1"/>
  <c r="V293" i="1" s="1"/>
  <c r="R293" i="1"/>
  <c r="Q293" i="1"/>
  <c r="O293" i="1"/>
  <c r="N293" i="1"/>
  <c r="L293" i="1"/>
  <c r="K293" i="1"/>
  <c r="H293" i="1"/>
  <c r="G293" i="1"/>
  <c r="E293" i="1"/>
  <c r="AP292" i="1"/>
  <c r="AO292" i="1"/>
  <c r="AQ292" i="1" s="1"/>
  <c r="AM292" i="1"/>
  <c r="AL292" i="1"/>
  <c r="AJ292" i="1"/>
  <c r="AI292" i="1"/>
  <c r="AG292" i="1"/>
  <c r="AF292" i="1"/>
  <c r="AD292" i="1"/>
  <c r="AC292" i="1"/>
  <c r="AA292" i="1"/>
  <c r="Z292" i="1"/>
  <c r="X292" i="1"/>
  <c r="W292" i="1"/>
  <c r="U292" i="1"/>
  <c r="T292" i="1"/>
  <c r="R292" i="1"/>
  <c r="Q292" i="1"/>
  <c r="O292" i="1"/>
  <c r="N292" i="1"/>
  <c r="L292" i="1"/>
  <c r="K292" i="1"/>
  <c r="H292" i="1"/>
  <c r="G292" i="1"/>
  <c r="E292" i="1"/>
  <c r="AP291" i="1"/>
  <c r="AO291" i="1"/>
  <c r="AM291" i="1"/>
  <c r="AL291" i="1"/>
  <c r="AJ291" i="1"/>
  <c r="AI291" i="1"/>
  <c r="AG291" i="1"/>
  <c r="AF291" i="1"/>
  <c r="AD291" i="1"/>
  <c r="AC291" i="1"/>
  <c r="AA291" i="1"/>
  <c r="Z291" i="1"/>
  <c r="X291" i="1"/>
  <c r="W291" i="1"/>
  <c r="U291" i="1"/>
  <c r="T291" i="1"/>
  <c r="R291" i="1"/>
  <c r="Q291" i="1"/>
  <c r="O291" i="1"/>
  <c r="N291" i="1"/>
  <c r="L291" i="1"/>
  <c r="K291" i="1"/>
  <c r="H291" i="1"/>
  <c r="G291" i="1"/>
  <c r="E291" i="1"/>
  <c r="AP290" i="1"/>
  <c r="AO290" i="1"/>
  <c r="AM290" i="1"/>
  <c r="AL290" i="1"/>
  <c r="AJ290" i="1"/>
  <c r="AI290" i="1"/>
  <c r="AG290" i="1"/>
  <c r="AF290" i="1"/>
  <c r="AD290" i="1"/>
  <c r="AC290" i="1"/>
  <c r="AA290" i="1"/>
  <c r="Z290" i="1"/>
  <c r="X290" i="1"/>
  <c r="W290" i="1"/>
  <c r="U290" i="1"/>
  <c r="T290" i="1"/>
  <c r="R290" i="1"/>
  <c r="Q290" i="1"/>
  <c r="O290" i="1"/>
  <c r="N290" i="1"/>
  <c r="L290" i="1"/>
  <c r="K290" i="1"/>
  <c r="H290" i="1"/>
  <c r="G290" i="1"/>
  <c r="E290" i="1"/>
  <c r="AP289" i="1"/>
  <c r="AO289" i="1"/>
  <c r="AM289" i="1"/>
  <c r="AL289" i="1"/>
  <c r="AN289" i="1" s="1"/>
  <c r="AJ289" i="1"/>
  <c r="AI289" i="1"/>
  <c r="AG289" i="1"/>
  <c r="AF289" i="1"/>
  <c r="AH289" i="1" s="1"/>
  <c r="AD289" i="1"/>
  <c r="AE289" i="1" s="1"/>
  <c r="AC289" i="1"/>
  <c r="AA289" i="1"/>
  <c r="Z289" i="1"/>
  <c r="X289" i="1"/>
  <c r="W289" i="1"/>
  <c r="U289" i="1"/>
  <c r="T289" i="1"/>
  <c r="R289" i="1"/>
  <c r="S289" i="1" s="1"/>
  <c r="Q289" i="1"/>
  <c r="O289" i="1"/>
  <c r="N289" i="1"/>
  <c r="P289" i="1" s="1"/>
  <c r="L289" i="1"/>
  <c r="K289" i="1"/>
  <c r="H289" i="1"/>
  <c r="G289" i="1"/>
  <c r="E289" i="1"/>
  <c r="AP288" i="1"/>
  <c r="AO288" i="1"/>
  <c r="AM288" i="1"/>
  <c r="AL288" i="1"/>
  <c r="AJ288" i="1"/>
  <c r="AI288" i="1"/>
  <c r="AG288" i="1"/>
  <c r="AF288" i="1"/>
  <c r="AD288" i="1"/>
  <c r="AC288" i="1"/>
  <c r="AA288" i="1"/>
  <c r="Z288" i="1"/>
  <c r="X288" i="1"/>
  <c r="W288" i="1"/>
  <c r="Y288" i="1" s="1"/>
  <c r="U288" i="1"/>
  <c r="T288" i="1"/>
  <c r="R288" i="1"/>
  <c r="Q288" i="1"/>
  <c r="S288" i="1" s="1"/>
  <c r="O288" i="1"/>
  <c r="N288" i="1"/>
  <c r="L288" i="1"/>
  <c r="K288" i="1"/>
  <c r="H288" i="1"/>
  <c r="G288" i="1"/>
  <c r="E288" i="1"/>
  <c r="AP287" i="1"/>
  <c r="AO287" i="1"/>
  <c r="AQ287" i="1" s="1"/>
  <c r="AM287" i="1"/>
  <c r="AL287" i="1"/>
  <c r="AJ287" i="1"/>
  <c r="AI287" i="1"/>
  <c r="AG287" i="1"/>
  <c r="AF287" i="1"/>
  <c r="AD287" i="1"/>
  <c r="AC287" i="1"/>
  <c r="AE287" i="1" s="1"/>
  <c r="AA287" i="1"/>
  <c r="Z287" i="1"/>
  <c r="X287" i="1"/>
  <c r="W287" i="1"/>
  <c r="U287" i="1"/>
  <c r="T287" i="1"/>
  <c r="R287" i="1"/>
  <c r="Q287" i="1"/>
  <c r="S287" i="1" s="1"/>
  <c r="O287" i="1"/>
  <c r="N287" i="1"/>
  <c r="L287" i="1"/>
  <c r="K287" i="1"/>
  <c r="H287" i="1"/>
  <c r="G287" i="1"/>
  <c r="E287" i="1"/>
  <c r="AP286" i="1"/>
  <c r="AO286" i="1"/>
  <c r="AM286" i="1"/>
  <c r="AL286" i="1"/>
  <c r="AJ286" i="1"/>
  <c r="AI286" i="1"/>
  <c r="AG286" i="1"/>
  <c r="AF286" i="1"/>
  <c r="AD286" i="1"/>
  <c r="AC286" i="1"/>
  <c r="AA286" i="1"/>
  <c r="Z286" i="1"/>
  <c r="X286" i="1"/>
  <c r="W286" i="1"/>
  <c r="U286" i="1"/>
  <c r="T286" i="1"/>
  <c r="R286" i="1"/>
  <c r="Q286" i="1"/>
  <c r="O286" i="1"/>
  <c r="N286" i="1"/>
  <c r="L286" i="1"/>
  <c r="K286" i="1"/>
  <c r="H286" i="1"/>
  <c r="G286" i="1"/>
  <c r="E286" i="1"/>
  <c r="AP285" i="1"/>
  <c r="AQ285" i="1" s="1"/>
  <c r="AO285" i="1"/>
  <c r="AM285" i="1"/>
  <c r="AL285" i="1"/>
  <c r="AN285" i="1" s="1"/>
  <c r="AJ285" i="1"/>
  <c r="AI285" i="1"/>
  <c r="AG285" i="1"/>
  <c r="AF285" i="1"/>
  <c r="AD285" i="1"/>
  <c r="AE285" i="1" s="1"/>
  <c r="AC285" i="1"/>
  <c r="AA285" i="1"/>
  <c r="Z285" i="1"/>
  <c r="X285" i="1"/>
  <c r="W285" i="1"/>
  <c r="U285" i="1"/>
  <c r="T285" i="1"/>
  <c r="R285" i="1"/>
  <c r="S285" i="1" s="1"/>
  <c r="Q285" i="1"/>
  <c r="O285" i="1"/>
  <c r="N285" i="1"/>
  <c r="L285" i="1"/>
  <c r="K285" i="1"/>
  <c r="H285" i="1"/>
  <c r="G285" i="1"/>
  <c r="E285" i="1"/>
  <c r="AP284" i="1"/>
  <c r="AO284" i="1"/>
  <c r="AM284" i="1"/>
  <c r="AL284" i="1"/>
  <c r="AJ284" i="1"/>
  <c r="AI284" i="1"/>
  <c r="AG284" i="1"/>
  <c r="AF284" i="1"/>
  <c r="AD284" i="1"/>
  <c r="AC284" i="1"/>
  <c r="AA284" i="1"/>
  <c r="Z284" i="1"/>
  <c r="X284" i="1"/>
  <c r="W284" i="1"/>
  <c r="U284" i="1"/>
  <c r="T284" i="1"/>
  <c r="R284" i="1"/>
  <c r="Q284" i="1"/>
  <c r="O284" i="1"/>
  <c r="N284" i="1"/>
  <c r="L284" i="1"/>
  <c r="K284" i="1"/>
  <c r="H284" i="1"/>
  <c r="G284" i="1"/>
  <c r="E284" i="1"/>
  <c r="AP283" i="1"/>
  <c r="AO283" i="1"/>
  <c r="AM283" i="1"/>
  <c r="AL283" i="1"/>
  <c r="AJ283" i="1"/>
  <c r="AI283" i="1"/>
  <c r="AG283" i="1"/>
  <c r="AF283" i="1"/>
  <c r="AD283" i="1"/>
  <c r="AC283" i="1"/>
  <c r="AA283" i="1"/>
  <c r="AB283" i="1" s="1"/>
  <c r="Z283" i="1"/>
  <c r="X283" i="1"/>
  <c r="W283" i="1"/>
  <c r="U283" i="1"/>
  <c r="T283" i="1"/>
  <c r="R283" i="1"/>
  <c r="Q283" i="1"/>
  <c r="S283" i="1" s="1"/>
  <c r="O283" i="1"/>
  <c r="P283" i="1" s="1"/>
  <c r="N283" i="1"/>
  <c r="L283" i="1"/>
  <c r="K283" i="1"/>
  <c r="H283" i="1"/>
  <c r="G283" i="1"/>
  <c r="E283" i="1"/>
  <c r="AP282" i="1"/>
  <c r="AO282" i="1"/>
  <c r="AM282" i="1"/>
  <c r="AL282" i="1"/>
  <c r="AJ282" i="1"/>
  <c r="AI282" i="1"/>
  <c r="AG282" i="1"/>
  <c r="AF282" i="1"/>
  <c r="AD282" i="1"/>
  <c r="AC282" i="1"/>
  <c r="AA282" i="1"/>
  <c r="Z282" i="1"/>
  <c r="X282" i="1"/>
  <c r="W282" i="1"/>
  <c r="U282" i="1"/>
  <c r="T282" i="1"/>
  <c r="R282" i="1"/>
  <c r="Q282" i="1"/>
  <c r="O282" i="1"/>
  <c r="N282" i="1"/>
  <c r="P282" i="1" s="1"/>
  <c r="L282" i="1"/>
  <c r="K282" i="1"/>
  <c r="H282" i="1"/>
  <c r="G282" i="1"/>
  <c r="E282" i="1"/>
  <c r="AP281" i="1"/>
  <c r="AQ281" i="1" s="1"/>
  <c r="AO281" i="1"/>
  <c r="AM281" i="1"/>
  <c r="AL281" i="1"/>
  <c r="AN281" i="1" s="1"/>
  <c r="AJ281" i="1"/>
  <c r="AI281" i="1"/>
  <c r="AG281" i="1"/>
  <c r="AF281" i="1"/>
  <c r="AH281" i="1" s="1"/>
  <c r="AD281" i="1"/>
  <c r="AE281" i="1" s="1"/>
  <c r="AC281" i="1"/>
  <c r="AA281" i="1"/>
  <c r="Z281" i="1"/>
  <c r="X281" i="1"/>
  <c r="W281" i="1"/>
  <c r="U281" i="1"/>
  <c r="T281" i="1"/>
  <c r="R281" i="1"/>
  <c r="Q281" i="1"/>
  <c r="O281" i="1"/>
  <c r="N281" i="1"/>
  <c r="L281" i="1"/>
  <c r="K281" i="1"/>
  <c r="H281" i="1"/>
  <c r="G281" i="1"/>
  <c r="E281" i="1"/>
  <c r="AP280" i="1"/>
  <c r="AO280" i="1"/>
  <c r="AQ280" i="1" s="1"/>
  <c r="AM280" i="1"/>
  <c r="AL280" i="1"/>
  <c r="AJ280" i="1"/>
  <c r="AI280" i="1"/>
  <c r="AG280" i="1"/>
  <c r="AF280" i="1"/>
  <c r="AD280" i="1"/>
  <c r="AC280" i="1"/>
  <c r="AE280" i="1" s="1"/>
  <c r="AA280" i="1"/>
  <c r="Z280" i="1"/>
  <c r="X280" i="1"/>
  <c r="W280" i="1"/>
  <c r="Y280" i="1" s="1"/>
  <c r="U280" i="1"/>
  <c r="T280" i="1"/>
  <c r="R280" i="1"/>
  <c r="Q280" i="1"/>
  <c r="S280" i="1" s="1"/>
  <c r="O280" i="1"/>
  <c r="N280" i="1"/>
  <c r="L280" i="1"/>
  <c r="K280" i="1"/>
  <c r="H280" i="1"/>
  <c r="G280" i="1"/>
  <c r="E280" i="1"/>
  <c r="AP279" i="1"/>
  <c r="AO279" i="1"/>
  <c r="AM279" i="1"/>
  <c r="AL279" i="1"/>
  <c r="AJ279" i="1"/>
  <c r="AI279" i="1"/>
  <c r="AG279" i="1"/>
  <c r="AF279" i="1"/>
  <c r="AD279" i="1"/>
  <c r="AC279" i="1"/>
  <c r="AA279" i="1"/>
  <c r="Z279" i="1"/>
  <c r="X279" i="1"/>
  <c r="W279" i="1"/>
  <c r="U279" i="1"/>
  <c r="T279" i="1"/>
  <c r="R279" i="1"/>
  <c r="Q279" i="1"/>
  <c r="O279" i="1"/>
  <c r="N279" i="1"/>
  <c r="L279" i="1"/>
  <c r="K279" i="1"/>
  <c r="H279" i="1"/>
  <c r="G279" i="1"/>
  <c r="E279" i="1"/>
  <c r="AP278" i="1"/>
  <c r="AO278" i="1"/>
  <c r="AM278" i="1"/>
  <c r="AL278" i="1"/>
  <c r="AN278" i="1" s="1"/>
  <c r="AJ278" i="1"/>
  <c r="AI278" i="1"/>
  <c r="AG278" i="1"/>
  <c r="AF278" i="1"/>
  <c r="AD278" i="1"/>
  <c r="AC278" i="1"/>
  <c r="AA278" i="1"/>
  <c r="Z278" i="1"/>
  <c r="X278" i="1"/>
  <c r="W278" i="1"/>
  <c r="U278" i="1"/>
  <c r="T278" i="1"/>
  <c r="R278" i="1"/>
  <c r="Q278" i="1"/>
  <c r="O278" i="1"/>
  <c r="N278" i="1"/>
  <c r="P278" i="1" s="1"/>
  <c r="L278" i="1"/>
  <c r="K278" i="1"/>
  <c r="H278" i="1"/>
  <c r="G278" i="1"/>
  <c r="E278" i="1"/>
  <c r="AP277" i="1"/>
  <c r="AO277" i="1"/>
  <c r="AM277" i="1"/>
  <c r="AL277" i="1"/>
  <c r="AJ277" i="1"/>
  <c r="AI277" i="1"/>
  <c r="AG277" i="1"/>
  <c r="AF277" i="1"/>
  <c r="AD277" i="1"/>
  <c r="AC277" i="1"/>
  <c r="AA277" i="1"/>
  <c r="Z277" i="1"/>
  <c r="X277" i="1"/>
  <c r="W277" i="1"/>
  <c r="U277" i="1"/>
  <c r="T277" i="1"/>
  <c r="R277" i="1"/>
  <c r="Q277" i="1"/>
  <c r="O277" i="1"/>
  <c r="N277" i="1"/>
  <c r="L277" i="1"/>
  <c r="K277" i="1"/>
  <c r="H277" i="1"/>
  <c r="G277" i="1"/>
  <c r="E277" i="1"/>
  <c r="AP276" i="1"/>
  <c r="AO276" i="1"/>
  <c r="AM276" i="1"/>
  <c r="AL276" i="1"/>
  <c r="AJ276" i="1"/>
  <c r="AI276" i="1"/>
  <c r="AG276" i="1"/>
  <c r="AF276" i="1"/>
  <c r="AD276" i="1"/>
  <c r="AC276" i="1"/>
  <c r="AA276" i="1"/>
  <c r="Z276" i="1"/>
  <c r="X276" i="1"/>
  <c r="W276" i="1"/>
  <c r="U276" i="1"/>
  <c r="T276" i="1"/>
  <c r="R276" i="1"/>
  <c r="Q276" i="1"/>
  <c r="O276" i="1"/>
  <c r="N276" i="1"/>
  <c r="L276" i="1"/>
  <c r="K276" i="1"/>
  <c r="H276" i="1"/>
  <c r="G276" i="1"/>
  <c r="E276" i="1"/>
  <c r="AP275" i="1"/>
  <c r="AO275" i="1"/>
  <c r="AM275" i="1"/>
  <c r="AL275" i="1"/>
  <c r="AJ275" i="1"/>
  <c r="AI275" i="1"/>
  <c r="AG275" i="1"/>
  <c r="AF275" i="1"/>
  <c r="AD275" i="1"/>
  <c r="AC275" i="1"/>
  <c r="AA275" i="1"/>
  <c r="Z275" i="1"/>
  <c r="X275" i="1"/>
  <c r="W275" i="1"/>
  <c r="U275" i="1"/>
  <c r="T275" i="1"/>
  <c r="R275" i="1"/>
  <c r="Q275" i="1"/>
  <c r="O275" i="1"/>
  <c r="N275" i="1"/>
  <c r="L275" i="1"/>
  <c r="K275" i="1"/>
  <c r="H275" i="1"/>
  <c r="G275" i="1"/>
  <c r="E275" i="1"/>
  <c r="AP274" i="1"/>
  <c r="AO274" i="1"/>
  <c r="AM274" i="1"/>
  <c r="AL274" i="1"/>
  <c r="AJ274" i="1"/>
  <c r="AI274" i="1"/>
  <c r="AG274" i="1"/>
  <c r="AF274" i="1"/>
  <c r="AD274" i="1"/>
  <c r="AC274" i="1"/>
  <c r="AA274" i="1"/>
  <c r="Z274" i="1"/>
  <c r="X274" i="1"/>
  <c r="W274" i="1"/>
  <c r="U274" i="1"/>
  <c r="T274" i="1"/>
  <c r="R274" i="1"/>
  <c r="Q274" i="1"/>
  <c r="O274" i="1"/>
  <c r="N274" i="1"/>
  <c r="L274" i="1"/>
  <c r="K274" i="1"/>
  <c r="H274" i="1"/>
  <c r="G274" i="1"/>
  <c r="E274" i="1"/>
  <c r="AP273" i="1"/>
  <c r="AO273" i="1"/>
  <c r="AM273" i="1"/>
  <c r="AL273" i="1"/>
  <c r="AJ273" i="1"/>
  <c r="AI273" i="1"/>
  <c r="AG273" i="1"/>
  <c r="AF273" i="1"/>
  <c r="AD273" i="1"/>
  <c r="AC273" i="1"/>
  <c r="AA273" i="1"/>
  <c r="Z273" i="1"/>
  <c r="X273" i="1"/>
  <c r="W273" i="1"/>
  <c r="U273" i="1"/>
  <c r="T273" i="1"/>
  <c r="R273" i="1"/>
  <c r="Q273" i="1"/>
  <c r="O273" i="1"/>
  <c r="N273" i="1"/>
  <c r="L273" i="1"/>
  <c r="K273" i="1"/>
  <c r="H273" i="1"/>
  <c r="G273" i="1"/>
  <c r="E273" i="1"/>
  <c r="AP272" i="1"/>
  <c r="AO272" i="1"/>
  <c r="AM272" i="1"/>
  <c r="AL272" i="1"/>
  <c r="AJ272" i="1"/>
  <c r="AI272" i="1"/>
  <c r="AG272" i="1"/>
  <c r="AF272" i="1"/>
  <c r="AD272" i="1"/>
  <c r="AC272" i="1"/>
  <c r="AA272" i="1"/>
  <c r="Z272" i="1"/>
  <c r="X272" i="1"/>
  <c r="W272" i="1"/>
  <c r="U272" i="1"/>
  <c r="T272" i="1"/>
  <c r="R272" i="1"/>
  <c r="Q272" i="1"/>
  <c r="S272" i="1" s="1"/>
  <c r="O272" i="1"/>
  <c r="N272" i="1"/>
  <c r="L272" i="1"/>
  <c r="K272" i="1"/>
  <c r="H272" i="1"/>
  <c r="G272" i="1"/>
  <c r="E272" i="1"/>
  <c r="AP271" i="1"/>
  <c r="AO271" i="1"/>
  <c r="AM271" i="1"/>
  <c r="AL271" i="1"/>
  <c r="AJ271" i="1"/>
  <c r="AI271" i="1"/>
  <c r="AG271" i="1"/>
  <c r="AF271" i="1"/>
  <c r="AD271" i="1"/>
  <c r="AC271" i="1"/>
  <c r="AA271" i="1"/>
  <c r="Z271" i="1"/>
  <c r="X271" i="1"/>
  <c r="W271" i="1"/>
  <c r="U271" i="1"/>
  <c r="T271" i="1"/>
  <c r="R271" i="1"/>
  <c r="Q271" i="1"/>
  <c r="O271" i="1"/>
  <c r="N271" i="1"/>
  <c r="L271" i="1"/>
  <c r="K271" i="1"/>
  <c r="H271" i="1"/>
  <c r="G271" i="1"/>
  <c r="E271" i="1"/>
  <c r="AP270" i="1"/>
  <c r="AO270" i="1"/>
  <c r="AM270" i="1"/>
  <c r="AL270" i="1"/>
  <c r="AJ270" i="1"/>
  <c r="AI270" i="1"/>
  <c r="AG270" i="1"/>
  <c r="AF270" i="1"/>
  <c r="AD270" i="1"/>
  <c r="AC270" i="1"/>
  <c r="AA270" i="1"/>
  <c r="Z270" i="1"/>
  <c r="X270" i="1"/>
  <c r="W270" i="1"/>
  <c r="U270" i="1"/>
  <c r="T270" i="1"/>
  <c r="V270" i="1" s="1"/>
  <c r="R270" i="1"/>
  <c r="Q270" i="1"/>
  <c r="O270" i="1"/>
  <c r="N270" i="1"/>
  <c r="L270" i="1"/>
  <c r="K270" i="1"/>
  <c r="H270" i="1"/>
  <c r="G270" i="1"/>
  <c r="E270" i="1"/>
  <c r="AP269" i="1"/>
  <c r="AO269" i="1"/>
  <c r="AM269" i="1"/>
  <c r="AL269" i="1"/>
  <c r="AJ269" i="1"/>
  <c r="AI269" i="1"/>
  <c r="AG269" i="1"/>
  <c r="AF269" i="1"/>
  <c r="AD269" i="1"/>
  <c r="AC269" i="1"/>
  <c r="AA269" i="1"/>
  <c r="Z269" i="1"/>
  <c r="X269" i="1"/>
  <c r="W269" i="1"/>
  <c r="U269" i="1"/>
  <c r="T269" i="1"/>
  <c r="R269" i="1"/>
  <c r="Q269" i="1"/>
  <c r="O269" i="1"/>
  <c r="N269" i="1"/>
  <c r="L269" i="1"/>
  <c r="K269" i="1"/>
  <c r="H269" i="1"/>
  <c r="G269" i="1"/>
  <c r="E269" i="1"/>
  <c r="AP268" i="1"/>
  <c r="AO268" i="1"/>
  <c r="AM268" i="1"/>
  <c r="AL268" i="1"/>
  <c r="AJ268" i="1"/>
  <c r="AI268" i="1"/>
  <c r="AG268" i="1"/>
  <c r="AF268" i="1"/>
  <c r="AD268" i="1"/>
  <c r="AC268" i="1"/>
  <c r="AE268" i="1" s="1"/>
  <c r="AA268" i="1"/>
  <c r="Z268" i="1"/>
  <c r="X268" i="1"/>
  <c r="W268" i="1"/>
  <c r="Y268" i="1" s="1"/>
  <c r="U268" i="1"/>
  <c r="T268" i="1"/>
  <c r="R268" i="1"/>
  <c r="Q268" i="1"/>
  <c r="S268" i="1" s="1"/>
  <c r="O268" i="1"/>
  <c r="N268" i="1"/>
  <c r="L268" i="1"/>
  <c r="K268" i="1"/>
  <c r="H268" i="1"/>
  <c r="G268" i="1"/>
  <c r="E268" i="1"/>
  <c r="AP267" i="1"/>
  <c r="AO267" i="1"/>
  <c r="AM267" i="1"/>
  <c r="AL267" i="1"/>
  <c r="AJ267" i="1"/>
  <c r="AI267" i="1"/>
  <c r="AK267" i="1" s="1"/>
  <c r="AG267" i="1"/>
  <c r="AF267" i="1"/>
  <c r="AD267" i="1"/>
  <c r="AC267" i="1"/>
  <c r="AA267" i="1"/>
  <c r="Z267" i="1"/>
  <c r="X267" i="1"/>
  <c r="W267" i="1"/>
  <c r="U267" i="1"/>
  <c r="T267" i="1"/>
  <c r="R267" i="1"/>
  <c r="Q267" i="1"/>
  <c r="O267" i="1"/>
  <c r="N267" i="1"/>
  <c r="L267" i="1"/>
  <c r="K267" i="1"/>
  <c r="H267" i="1"/>
  <c r="G267" i="1"/>
  <c r="E267" i="1"/>
  <c r="AP266" i="1"/>
  <c r="AO266" i="1"/>
  <c r="AM266" i="1"/>
  <c r="AL266" i="1"/>
  <c r="AJ266" i="1"/>
  <c r="AI266" i="1"/>
  <c r="AG266" i="1"/>
  <c r="AF266" i="1"/>
  <c r="AD266" i="1"/>
  <c r="AC266" i="1"/>
  <c r="AA266" i="1"/>
  <c r="Z266" i="1"/>
  <c r="X266" i="1"/>
  <c r="W266" i="1"/>
  <c r="U266" i="1"/>
  <c r="T266" i="1"/>
  <c r="R266" i="1"/>
  <c r="Q266" i="1"/>
  <c r="O266" i="1"/>
  <c r="N266" i="1"/>
  <c r="L266" i="1"/>
  <c r="K266" i="1"/>
  <c r="H266" i="1"/>
  <c r="G266" i="1"/>
  <c r="E266" i="1"/>
  <c r="AP265" i="1"/>
  <c r="AO265" i="1"/>
  <c r="AM265" i="1"/>
  <c r="AL265" i="1"/>
  <c r="AJ265" i="1"/>
  <c r="AI265" i="1"/>
  <c r="AG265" i="1"/>
  <c r="AF265" i="1"/>
  <c r="AD265" i="1"/>
  <c r="AC265" i="1"/>
  <c r="AA265" i="1"/>
  <c r="Z265" i="1"/>
  <c r="X265" i="1"/>
  <c r="W265" i="1"/>
  <c r="U265" i="1"/>
  <c r="T265" i="1"/>
  <c r="R265" i="1"/>
  <c r="Q265" i="1"/>
  <c r="O265" i="1"/>
  <c r="N265" i="1"/>
  <c r="L265" i="1"/>
  <c r="K265" i="1"/>
  <c r="H265" i="1"/>
  <c r="G265" i="1"/>
  <c r="E265" i="1"/>
  <c r="AP264" i="1"/>
  <c r="AO264" i="1"/>
  <c r="AM264" i="1"/>
  <c r="AL264" i="1"/>
  <c r="AJ264" i="1"/>
  <c r="AI264" i="1"/>
  <c r="AG264" i="1"/>
  <c r="AF264" i="1"/>
  <c r="AD264" i="1"/>
  <c r="AC264" i="1"/>
  <c r="AA264" i="1"/>
  <c r="Z264" i="1"/>
  <c r="X264" i="1"/>
  <c r="W264" i="1"/>
  <c r="U264" i="1"/>
  <c r="T264" i="1"/>
  <c r="R264" i="1"/>
  <c r="Q264" i="1"/>
  <c r="O264" i="1"/>
  <c r="N264" i="1"/>
  <c r="L264" i="1"/>
  <c r="K264" i="1"/>
  <c r="H264" i="1"/>
  <c r="G264" i="1"/>
  <c r="E264" i="1"/>
  <c r="AP263" i="1"/>
  <c r="AO263" i="1"/>
  <c r="AM263" i="1"/>
  <c r="AL263" i="1"/>
  <c r="AJ263" i="1"/>
  <c r="AI263" i="1"/>
  <c r="AG263" i="1"/>
  <c r="AF263" i="1"/>
  <c r="AD263" i="1"/>
  <c r="AC263" i="1"/>
  <c r="AA263" i="1"/>
  <c r="Z263" i="1"/>
  <c r="X263" i="1"/>
  <c r="W263" i="1"/>
  <c r="U263" i="1"/>
  <c r="T263" i="1"/>
  <c r="R263" i="1"/>
  <c r="Q263" i="1"/>
  <c r="O263" i="1"/>
  <c r="N263" i="1"/>
  <c r="L263" i="1"/>
  <c r="K263" i="1"/>
  <c r="H263" i="1"/>
  <c r="G263" i="1"/>
  <c r="E263" i="1"/>
  <c r="AP262" i="1"/>
  <c r="AO262" i="1"/>
  <c r="AM262" i="1"/>
  <c r="AL262" i="1"/>
  <c r="AJ262" i="1"/>
  <c r="AI262" i="1"/>
  <c r="AG262" i="1"/>
  <c r="AF262" i="1"/>
  <c r="AD262" i="1"/>
  <c r="AC262" i="1"/>
  <c r="AA262" i="1"/>
  <c r="Z262" i="1"/>
  <c r="X262" i="1"/>
  <c r="W262" i="1"/>
  <c r="U262" i="1"/>
  <c r="T262" i="1"/>
  <c r="R262" i="1"/>
  <c r="Q262" i="1"/>
  <c r="O262" i="1"/>
  <c r="N262" i="1"/>
  <c r="L262" i="1"/>
  <c r="K262" i="1"/>
  <c r="H262" i="1"/>
  <c r="G262" i="1"/>
  <c r="E262" i="1"/>
  <c r="AP261" i="1"/>
  <c r="AO261" i="1"/>
  <c r="AM261" i="1"/>
  <c r="AL261" i="1"/>
  <c r="AJ261" i="1"/>
  <c r="AI261" i="1"/>
  <c r="AG261" i="1"/>
  <c r="AF261" i="1"/>
  <c r="AD261" i="1"/>
  <c r="AC261" i="1"/>
  <c r="AA261" i="1"/>
  <c r="Z261" i="1"/>
  <c r="X261" i="1"/>
  <c r="W261" i="1"/>
  <c r="U261" i="1"/>
  <c r="T261" i="1"/>
  <c r="R261" i="1"/>
  <c r="Q261" i="1"/>
  <c r="O261" i="1"/>
  <c r="N261" i="1"/>
  <c r="L261" i="1"/>
  <c r="K261" i="1"/>
  <c r="H261" i="1"/>
  <c r="G261" i="1"/>
  <c r="E261" i="1"/>
  <c r="AP260" i="1"/>
  <c r="AO260" i="1"/>
  <c r="AM260" i="1"/>
  <c r="AL260" i="1"/>
  <c r="AJ260" i="1"/>
  <c r="AI260" i="1"/>
  <c r="AG260" i="1"/>
  <c r="AF260" i="1"/>
  <c r="AD260" i="1"/>
  <c r="AC260" i="1"/>
  <c r="AA260" i="1"/>
  <c r="Z260" i="1"/>
  <c r="X260" i="1"/>
  <c r="W260" i="1"/>
  <c r="U260" i="1"/>
  <c r="T260" i="1"/>
  <c r="R260" i="1"/>
  <c r="Q260" i="1"/>
  <c r="O260" i="1"/>
  <c r="N260" i="1"/>
  <c r="L260" i="1"/>
  <c r="K260" i="1"/>
  <c r="H260" i="1"/>
  <c r="G260" i="1"/>
  <c r="E260" i="1"/>
  <c r="AP259" i="1"/>
  <c r="AO259" i="1"/>
  <c r="AM259" i="1"/>
  <c r="AL259" i="1"/>
  <c r="AJ259" i="1"/>
  <c r="AI259" i="1"/>
  <c r="AG259" i="1"/>
  <c r="AF259" i="1"/>
  <c r="AD259" i="1"/>
  <c r="AC259" i="1"/>
  <c r="AA259" i="1"/>
  <c r="Z259" i="1"/>
  <c r="X259" i="1"/>
  <c r="W259" i="1"/>
  <c r="U259" i="1"/>
  <c r="T259" i="1"/>
  <c r="R259" i="1"/>
  <c r="Q259" i="1"/>
  <c r="O259" i="1"/>
  <c r="N259" i="1"/>
  <c r="L259" i="1"/>
  <c r="K259" i="1"/>
  <c r="H259" i="1"/>
  <c r="G259" i="1"/>
  <c r="E259" i="1"/>
  <c r="AP258" i="1"/>
  <c r="AO258" i="1"/>
  <c r="AM258" i="1"/>
  <c r="AL258" i="1"/>
  <c r="AJ258" i="1"/>
  <c r="AI258" i="1"/>
  <c r="AG258" i="1"/>
  <c r="AF258" i="1"/>
  <c r="AD258" i="1"/>
  <c r="AC258" i="1"/>
  <c r="AA258" i="1"/>
  <c r="Z258" i="1"/>
  <c r="X258" i="1"/>
  <c r="W258" i="1"/>
  <c r="U258" i="1"/>
  <c r="T258" i="1"/>
  <c r="R258" i="1"/>
  <c r="Q258" i="1"/>
  <c r="O258" i="1"/>
  <c r="N258" i="1"/>
  <c r="L258" i="1"/>
  <c r="K258" i="1"/>
  <c r="H258" i="1"/>
  <c r="G258" i="1"/>
  <c r="E258" i="1"/>
  <c r="AP257" i="1"/>
  <c r="AO257" i="1"/>
  <c r="AM257" i="1"/>
  <c r="AL257" i="1"/>
  <c r="AJ257" i="1"/>
  <c r="AI257" i="1"/>
  <c r="AG257" i="1"/>
  <c r="AF257" i="1"/>
  <c r="AD257" i="1"/>
  <c r="AC257" i="1"/>
  <c r="AA257" i="1"/>
  <c r="Z257" i="1"/>
  <c r="X257" i="1"/>
  <c r="W257" i="1"/>
  <c r="U257" i="1"/>
  <c r="T257" i="1"/>
  <c r="R257" i="1"/>
  <c r="Q257" i="1"/>
  <c r="O257" i="1"/>
  <c r="N257" i="1"/>
  <c r="L257" i="1"/>
  <c r="K257" i="1"/>
  <c r="H257" i="1"/>
  <c r="G257" i="1"/>
  <c r="E257" i="1"/>
  <c r="AP256" i="1"/>
  <c r="AO256" i="1"/>
  <c r="AM256" i="1"/>
  <c r="AL256" i="1"/>
  <c r="AJ256" i="1"/>
  <c r="AI256" i="1"/>
  <c r="AG256" i="1"/>
  <c r="AF256" i="1"/>
  <c r="AD256" i="1"/>
  <c r="AC256" i="1"/>
  <c r="AA256" i="1"/>
  <c r="Z256" i="1"/>
  <c r="X256" i="1"/>
  <c r="W256" i="1"/>
  <c r="U256" i="1"/>
  <c r="T256" i="1"/>
  <c r="R256" i="1"/>
  <c r="Q256" i="1"/>
  <c r="O256" i="1"/>
  <c r="N256" i="1"/>
  <c r="L256" i="1"/>
  <c r="K256" i="1"/>
  <c r="H256" i="1"/>
  <c r="G256" i="1"/>
  <c r="E256" i="1"/>
  <c r="AP255" i="1"/>
  <c r="AO255" i="1"/>
  <c r="AQ255" i="1" s="1"/>
  <c r="AM255" i="1"/>
  <c r="AL255" i="1"/>
  <c r="AJ255" i="1"/>
  <c r="AI255" i="1"/>
  <c r="AG255" i="1"/>
  <c r="AF255" i="1"/>
  <c r="AD255" i="1"/>
  <c r="AC255" i="1"/>
  <c r="AE255" i="1" s="1"/>
  <c r="AA255" i="1"/>
  <c r="Z255" i="1"/>
  <c r="X255" i="1"/>
  <c r="W255" i="1"/>
  <c r="Y255" i="1" s="1"/>
  <c r="U255" i="1"/>
  <c r="T255" i="1"/>
  <c r="R255" i="1"/>
  <c r="Q255" i="1"/>
  <c r="O255" i="1"/>
  <c r="N255" i="1"/>
  <c r="L255" i="1"/>
  <c r="K255" i="1"/>
  <c r="H255" i="1"/>
  <c r="G255" i="1"/>
  <c r="E255" i="1"/>
  <c r="AP254" i="1"/>
  <c r="AO254" i="1"/>
  <c r="AM254" i="1"/>
  <c r="AL254" i="1"/>
  <c r="AJ254" i="1"/>
  <c r="AI254" i="1"/>
  <c r="AG254" i="1"/>
  <c r="AF254" i="1"/>
  <c r="AD254" i="1"/>
  <c r="AC254" i="1"/>
  <c r="AA254" i="1"/>
  <c r="Z254" i="1"/>
  <c r="X254" i="1"/>
  <c r="W254" i="1"/>
  <c r="U254" i="1"/>
  <c r="T254" i="1"/>
  <c r="R254" i="1"/>
  <c r="Q254" i="1"/>
  <c r="O254" i="1"/>
  <c r="N254" i="1"/>
  <c r="L254" i="1"/>
  <c r="K254" i="1"/>
  <c r="H254" i="1"/>
  <c r="G254" i="1"/>
  <c r="E254" i="1"/>
  <c r="AP253" i="1"/>
  <c r="AO253" i="1"/>
  <c r="AM253" i="1"/>
  <c r="AL253" i="1"/>
  <c r="AJ253" i="1"/>
  <c r="AI253" i="1"/>
  <c r="AG253" i="1"/>
  <c r="AF253" i="1"/>
  <c r="AD253" i="1"/>
  <c r="AC253" i="1"/>
  <c r="AA253" i="1"/>
  <c r="Z253" i="1"/>
  <c r="AB253" i="1" s="1"/>
  <c r="X253" i="1"/>
  <c r="W253" i="1"/>
  <c r="U253" i="1"/>
  <c r="T253" i="1"/>
  <c r="R253" i="1"/>
  <c r="Q253" i="1"/>
  <c r="O253" i="1"/>
  <c r="N253" i="1"/>
  <c r="P253" i="1" s="1"/>
  <c r="L253" i="1"/>
  <c r="K253" i="1"/>
  <c r="H253" i="1"/>
  <c r="G253" i="1"/>
  <c r="E253" i="1"/>
  <c r="AP252" i="1"/>
  <c r="AO252" i="1"/>
  <c r="AM252" i="1"/>
  <c r="AL252" i="1"/>
  <c r="AJ252" i="1"/>
  <c r="AI252" i="1"/>
  <c r="AG252" i="1"/>
  <c r="AF252" i="1"/>
  <c r="AD252" i="1"/>
  <c r="AC252" i="1"/>
  <c r="AA252" i="1"/>
  <c r="Z252" i="1"/>
  <c r="X252" i="1"/>
  <c r="W252" i="1"/>
  <c r="U252" i="1"/>
  <c r="T252" i="1"/>
  <c r="R252" i="1"/>
  <c r="Q252" i="1"/>
  <c r="S252" i="1" s="1"/>
  <c r="O252" i="1"/>
  <c r="N252" i="1"/>
  <c r="L252" i="1"/>
  <c r="K252" i="1"/>
  <c r="H252" i="1"/>
  <c r="G252" i="1"/>
  <c r="E252" i="1"/>
  <c r="AP251" i="1"/>
  <c r="AO251" i="1"/>
  <c r="AM251" i="1"/>
  <c r="AL251" i="1"/>
  <c r="AJ251" i="1"/>
  <c r="AI251" i="1"/>
  <c r="AG251" i="1"/>
  <c r="AF251" i="1"/>
  <c r="AD251" i="1"/>
  <c r="AC251" i="1"/>
  <c r="AA251" i="1"/>
  <c r="Z251" i="1"/>
  <c r="X251" i="1"/>
  <c r="W251" i="1"/>
  <c r="U251" i="1"/>
  <c r="T251" i="1"/>
  <c r="R251" i="1"/>
  <c r="Q251" i="1"/>
  <c r="O251" i="1"/>
  <c r="N251" i="1"/>
  <c r="L251" i="1"/>
  <c r="K251" i="1"/>
  <c r="H251" i="1"/>
  <c r="G251" i="1"/>
  <c r="E251" i="1"/>
  <c r="AP250" i="1"/>
  <c r="AO250" i="1"/>
  <c r="AM250" i="1"/>
  <c r="AL250" i="1"/>
  <c r="AJ250" i="1"/>
  <c r="AI250" i="1"/>
  <c r="AG250" i="1"/>
  <c r="AF250" i="1"/>
  <c r="AD250" i="1"/>
  <c r="AC250" i="1"/>
  <c r="AA250" i="1"/>
  <c r="Z250" i="1"/>
  <c r="AB250" i="1" s="1"/>
  <c r="X250" i="1"/>
  <c r="W250" i="1"/>
  <c r="U250" i="1"/>
  <c r="T250" i="1"/>
  <c r="R250" i="1"/>
  <c r="Q250" i="1"/>
  <c r="O250" i="1"/>
  <c r="N250" i="1"/>
  <c r="P250" i="1" s="1"/>
  <c r="L250" i="1"/>
  <c r="K250" i="1"/>
  <c r="H250" i="1"/>
  <c r="G250" i="1"/>
  <c r="E250" i="1"/>
  <c r="AP249" i="1"/>
  <c r="AO249" i="1"/>
  <c r="AM249" i="1"/>
  <c r="AL249" i="1"/>
  <c r="AJ249" i="1"/>
  <c r="AI249" i="1"/>
  <c r="AG249" i="1"/>
  <c r="AF249" i="1"/>
  <c r="AD249" i="1"/>
  <c r="AC249" i="1"/>
  <c r="AA249" i="1"/>
  <c r="Z249" i="1"/>
  <c r="X249" i="1"/>
  <c r="W249" i="1"/>
  <c r="U249" i="1"/>
  <c r="T249" i="1"/>
  <c r="R249" i="1"/>
  <c r="Q249" i="1"/>
  <c r="O249" i="1"/>
  <c r="N249" i="1"/>
  <c r="L249" i="1"/>
  <c r="K249" i="1"/>
  <c r="H249" i="1"/>
  <c r="G249" i="1"/>
  <c r="E249" i="1"/>
  <c r="AP248" i="1"/>
  <c r="AO248" i="1"/>
  <c r="AM248" i="1"/>
  <c r="AL248" i="1"/>
  <c r="AJ248" i="1"/>
  <c r="AI248" i="1"/>
  <c r="AG248" i="1"/>
  <c r="AF248" i="1"/>
  <c r="AD248" i="1"/>
  <c r="AC248" i="1"/>
  <c r="AA248" i="1"/>
  <c r="Z248" i="1"/>
  <c r="X248" i="1"/>
  <c r="W248" i="1"/>
  <c r="U248" i="1"/>
  <c r="T248" i="1"/>
  <c r="R248" i="1"/>
  <c r="Q248" i="1"/>
  <c r="O248" i="1"/>
  <c r="N248" i="1"/>
  <c r="L248" i="1"/>
  <c r="K248" i="1"/>
  <c r="H248" i="1"/>
  <c r="G248" i="1"/>
  <c r="E248" i="1"/>
  <c r="AP247" i="1"/>
  <c r="AO247" i="1"/>
  <c r="AM247" i="1"/>
  <c r="AL247" i="1"/>
  <c r="AJ247" i="1"/>
  <c r="AI247" i="1"/>
  <c r="AG247" i="1"/>
  <c r="AF247" i="1"/>
  <c r="AD247" i="1"/>
  <c r="AC247" i="1"/>
  <c r="AA247" i="1"/>
  <c r="Z247" i="1"/>
  <c r="X247" i="1"/>
  <c r="W247" i="1"/>
  <c r="U247" i="1"/>
  <c r="T247" i="1"/>
  <c r="R247" i="1"/>
  <c r="Q247" i="1"/>
  <c r="O247" i="1"/>
  <c r="N247" i="1"/>
  <c r="L247" i="1"/>
  <c r="K247" i="1"/>
  <c r="H247" i="1"/>
  <c r="G247" i="1"/>
  <c r="E247" i="1"/>
  <c r="AP246" i="1"/>
  <c r="AO246" i="1"/>
  <c r="AM246" i="1"/>
  <c r="AL246" i="1"/>
  <c r="AN246" i="1" s="1"/>
  <c r="AJ246" i="1"/>
  <c r="AI246" i="1"/>
  <c r="AG246" i="1"/>
  <c r="AF246" i="1"/>
  <c r="AD246" i="1"/>
  <c r="AC246" i="1"/>
  <c r="AA246" i="1"/>
  <c r="Z246" i="1"/>
  <c r="AB246" i="1" s="1"/>
  <c r="X246" i="1"/>
  <c r="W246" i="1"/>
  <c r="U246" i="1"/>
  <c r="T246" i="1"/>
  <c r="R246" i="1"/>
  <c r="Q246" i="1"/>
  <c r="O246" i="1"/>
  <c r="N246" i="1"/>
  <c r="P246" i="1" s="1"/>
  <c r="L246" i="1"/>
  <c r="K246" i="1"/>
  <c r="H246" i="1"/>
  <c r="G246" i="1"/>
  <c r="E246" i="1"/>
  <c r="AP245" i="1"/>
  <c r="AO245" i="1"/>
  <c r="AM245" i="1"/>
  <c r="AL245" i="1"/>
  <c r="AJ245" i="1"/>
  <c r="AI245" i="1"/>
  <c r="AG245" i="1"/>
  <c r="AF245" i="1"/>
  <c r="AD245" i="1"/>
  <c r="AC245" i="1"/>
  <c r="AA245" i="1"/>
  <c r="Z245" i="1"/>
  <c r="X245" i="1"/>
  <c r="W245" i="1"/>
  <c r="U245" i="1"/>
  <c r="T245" i="1"/>
  <c r="R245" i="1"/>
  <c r="Q245" i="1"/>
  <c r="O245" i="1"/>
  <c r="N245" i="1"/>
  <c r="L245" i="1"/>
  <c r="K245" i="1"/>
  <c r="H245" i="1"/>
  <c r="G245" i="1"/>
  <c r="E245" i="1"/>
  <c r="AP244" i="1"/>
  <c r="AO244" i="1"/>
  <c r="AM244" i="1"/>
  <c r="AL244" i="1"/>
  <c r="AJ244" i="1"/>
  <c r="AI244" i="1"/>
  <c r="AG244" i="1"/>
  <c r="AF244" i="1"/>
  <c r="AD244" i="1"/>
  <c r="AC244" i="1"/>
  <c r="AA244" i="1"/>
  <c r="Z244" i="1"/>
  <c r="X244" i="1"/>
  <c r="W244" i="1"/>
  <c r="U244" i="1"/>
  <c r="T244" i="1"/>
  <c r="R244" i="1"/>
  <c r="Q244" i="1"/>
  <c r="O244" i="1"/>
  <c r="N244" i="1"/>
  <c r="L244" i="1"/>
  <c r="K244" i="1"/>
  <c r="H244" i="1"/>
  <c r="G244" i="1"/>
  <c r="E244" i="1"/>
  <c r="AP243" i="1"/>
  <c r="AO243" i="1"/>
  <c r="AM243" i="1"/>
  <c r="AL243" i="1"/>
  <c r="AJ243" i="1"/>
  <c r="AI243" i="1"/>
  <c r="AG243" i="1"/>
  <c r="AF243" i="1"/>
  <c r="AD243" i="1"/>
  <c r="AC243" i="1"/>
  <c r="AA243" i="1"/>
  <c r="Z243" i="1"/>
  <c r="X243" i="1"/>
  <c r="W243" i="1"/>
  <c r="Y243" i="1" s="1"/>
  <c r="U243" i="1"/>
  <c r="T243" i="1"/>
  <c r="R243" i="1"/>
  <c r="Q243" i="1"/>
  <c r="S243" i="1" s="1"/>
  <c r="O243" i="1"/>
  <c r="N243" i="1"/>
  <c r="L243" i="1"/>
  <c r="K243" i="1"/>
  <c r="H243" i="1"/>
  <c r="G243" i="1"/>
  <c r="E243" i="1"/>
  <c r="AP242" i="1"/>
  <c r="AO242" i="1"/>
  <c r="AM242" i="1"/>
  <c r="AL242" i="1"/>
  <c r="AJ242" i="1"/>
  <c r="AI242" i="1"/>
  <c r="AG242" i="1"/>
  <c r="AF242" i="1"/>
  <c r="AD242" i="1"/>
  <c r="AC242" i="1"/>
  <c r="AA242" i="1"/>
  <c r="Z242" i="1"/>
  <c r="X242" i="1"/>
  <c r="W242" i="1"/>
  <c r="U242" i="1"/>
  <c r="T242" i="1"/>
  <c r="R242" i="1"/>
  <c r="Q242" i="1"/>
  <c r="O242" i="1"/>
  <c r="N242" i="1"/>
  <c r="L242" i="1"/>
  <c r="K242" i="1"/>
  <c r="H242" i="1"/>
  <c r="G242" i="1"/>
  <c r="E242" i="1"/>
  <c r="AP241" i="1"/>
  <c r="AO241" i="1"/>
  <c r="AM241" i="1"/>
  <c r="AL241" i="1"/>
  <c r="AJ241" i="1"/>
  <c r="AI241" i="1"/>
  <c r="AG241" i="1"/>
  <c r="AF241" i="1"/>
  <c r="AH241" i="1" s="1"/>
  <c r="AD241" i="1"/>
  <c r="AC241" i="1"/>
  <c r="AA241" i="1"/>
  <c r="Z241" i="1"/>
  <c r="X241" i="1"/>
  <c r="W241" i="1"/>
  <c r="U241" i="1"/>
  <c r="T241" i="1"/>
  <c r="V241" i="1" s="1"/>
  <c r="R241" i="1"/>
  <c r="Q241" i="1"/>
  <c r="O241" i="1"/>
  <c r="N241" i="1"/>
  <c r="L241" i="1"/>
  <c r="K241" i="1"/>
  <c r="H241" i="1"/>
  <c r="G241" i="1"/>
  <c r="E241" i="1"/>
  <c r="AP240" i="1"/>
  <c r="AO240" i="1"/>
  <c r="AM240" i="1"/>
  <c r="AL240" i="1"/>
  <c r="AJ240" i="1"/>
  <c r="AI240" i="1"/>
  <c r="AG240" i="1"/>
  <c r="AF240" i="1"/>
  <c r="AD240" i="1"/>
  <c r="AC240" i="1"/>
  <c r="AA240" i="1"/>
  <c r="Z240" i="1"/>
  <c r="X240" i="1"/>
  <c r="W240" i="1"/>
  <c r="U240" i="1"/>
  <c r="T240" i="1"/>
  <c r="R240" i="1"/>
  <c r="Q240" i="1"/>
  <c r="O240" i="1"/>
  <c r="N240" i="1"/>
  <c r="L240" i="1"/>
  <c r="K240" i="1"/>
  <c r="H240" i="1"/>
  <c r="G240" i="1"/>
  <c r="E240" i="1"/>
  <c r="AP239" i="1"/>
  <c r="AO239" i="1"/>
  <c r="AM239" i="1"/>
  <c r="AL239" i="1"/>
  <c r="AJ239" i="1"/>
  <c r="AI239" i="1"/>
  <c r="AG239" i="1"/>
  <c r="AF239" i="1"/>
  <c r="AD239" i="1"/>
  <c r="AC239" i="1"/>
  <c r="AA239" i="1"/>
  <c r="Z239" i="1"/>
  <c r="X239" i="1"/>
  <c r="W239" i="1"/>
  <c r="U239" i="1"/>
  <c r="T239" i="1"/>
  <c r="R239" i="1"/>
  <c r="Q239" i="1"/>
  <c r="O239" i="1"/>
  <c r="N239" i="1"/>
  <c r="L239" i="1"/>
  <c r="K239" i="1"/>
  <c r="H239" i="1"/>
  <c r="G239" i="1"/>
  <c r="E239" i="1"/>
  <c r="AP238" i="1"/>
  <c r="AO238" i="1"/>
  <c r="AM238" i="1"/>
  <c r="AL238" i="1"/>
  <c r="AJ238" i="1"/>
  <c r="AI238" i="1"/>
  <c r="AG238" i="1"/>
  <c r="AF238" i="1"/>
  <c r="AD238" i="1"/>
  <c r="AC238" i="1"/>
  <c r="AA238" i="1"/>
  <c r="Z238" i="1"/>
  <c r="X238" i="1"/>
  <c r="W238" i="1"/>
  <c r="U238" i="1"/>
  <c r="T238" i="1"/>
  <c r="R238" i="1"/>
  <c r="Q238" i="1"/>
  <c r="O238" i="1"/>
  <c r="N238" i="1"/>
  <c r="L238" i="1"/>
  <c r="K238" i="1"/>
  <c r="H238" i="1"/>
  <c r="G238" i="1"/>
  <c r="I238" i="1" s="1"/>
  <c r="E238" i="1"/>
  <c r="AP237" i="1"/>
  <c r="AO237" i="1"/>
  <c r="AM237" i="1"/>
  <c r="AL237" i="1"/>
  <c r="AJ237" i="1"/>
  <c r="AI237" i="1"/>
  <c r="AG237" i="1"/>
  <c r="AF237" i="1"/>
  <c r="AD237" i="1"/>
  <c r="AC237" i="1"/>
  <c r="AA237" i="1"/>
  <c r="Z237" i="1"/>
  <c r="X237" i="1"/>
  <c r="W237" i="1"/>
  <c r="U237" i="1"/>
  <c r="T237" i="1"/>
  <c r="R237" i="1"/>
  <c r="Q237" i="1"/>
  <c r="O237" i="1"/>
  <c r="N237" i="1"/>
  <c r="L237" i="1"/>
  <c r="K237" i="1"/>
  <c r="H237" i="1"/>
  <c r="G237" i="1"/>
  <c r="E237" i="1"/>
  <c r="AP236" i="1"/>
  <c r="AO236" i="1"/>
  <c r="AM236" i="1"/>
  <c r="AL236" i="1"/>
  <c r="AJ236" i="1"/>
  <c r="AI236" i="1"/>
  <c r="AG236" i="1"/>
  <c r="AF236" i="1"/>
  <c r="AD236" i="1"/>
  <c r="AC236" i="1"/>
  <c r="AA236" i="1"/>
  <c r="Z236" i="1"/>
  <c r="X236" i="1"/>
  <c r="W236" i="1"/>
  <c r="U236" i="1"/>
  <c r="T236" i="1"/>
  <c r="R236" i="1"/>
  <c r="Q236" i="1"/>
  <c r="O236" i="1"/>
  <c r="N236" i="1"/>
  <c r="L236" i="1"/>
  <c r="K236" i="1"/>
  <c r="H236" i="1"/>
  <c r="G236" i="1"/>
  <c r="E236" i="1"/>
  <c r="AP235" i="1"/>
  <c r="AO235" i="1"/>
  <c r="AM235" i="1"/>
  <c r="AL235" i="1"/>
  <c r="AJ235" i="1"/>
  <c r="AI235" i="1"/>
  <c r="AG235" i="1"/>
  <c r="AF235" i="1"/>
  <c r="AD235" i="1"/>
  <c r="AC235" i="1"/>
  <c r="AA235" i="1"/>
  <c r="Z235" i="1"/>
  <c r="X235" i="1"/>
  <c r="W235" i="1"/>
  <c r="Y235" i="1" s="1"/>
  <c r="U235" i="1"/>
  <c r="T235" i="1"/>
  <c r="R235" i="1"/>
  <c r="Q235" i="1"/>
  <c r="S235" i="1" s="1"/>
  <c r="O235" i="1"/>
  <c r="N235" i="1"/>
  <c r="L235" i="1"/>
  <c r="K235" i="1"/>
  <c r="H235" i="1"/>
  <c r="G235" i="1"/>
  <c r="E235" i="1"/>
  <c r="AP234" i="1"/>
  <c r="AO234" i="1"/>
  <c r="AM234" i="1"/>
  <c r="AL234" i="1"/>
  <c r="AJ234" i="1"/>
  <c r="AI234" i="1"/>
  <c r="AG234" i="1"/>
  <c r="AF234" i="1"/>
  <c r="AD234" i="1"/>
  <c r="AC234" i="1"/>
  <c r="AA234" i="1"/>
  <c r="Z234" i="1"/>
  <c r="X234" i="1"/>
  <c r="W234" i="1"/>
  <c r="U234" i="1"/>
  <c r="T234" i="1"/>
  <c r="R234" i="1"/>
  <c r="Q234" i="1"/>
  <c r="O234" i="1"/>
  <c r="N234" i="1"/>
  <c r="L234" i="1"/>
  <c r="K234" i="1"/>
  <c r="H234" i="1"/>
  <c r="G234" i="1"/>
  <c r="E234" i="1"/>
  <c r="AP233" i="1"/>
  <c r="AO233" i="1"/>
  <c r="AM233" i="1"/>
  <c r="AL233" i="1"/>
  <c r="AN233" i="1" s="1"/>
  <c r="AJ233" i="1"/>
  <c r="AI233" i="1"/>
  <c r="AG233" i="1"/>
  <c r="AF233" i="1"/>
  <c r="AD233" i="1"/>
  <c r="AC233" i="1"/>
  <c r="AA233" i="1"/>
  <c r="Z233" i="1"/>
  <c r="AB233" i="1" s="1"/>
  <c r="X233" i="1"/>
  <c r="W233" i="1"/>
  <c r="U233" i="1"/>
  <c r="T233" i="1"/>
  <c r="V233" i="1" s="1"/>
  <c r="R233" i="1"/>
  <c r="Q233" i="1"/>
  <c r="O233" i="1"/>
  <c r="N233" i="1"/>
  <c r="L233" i="1"/>
  <c r="K233" i="1"/>
  <c r="H233" i="1"/>
  <c r="G233" i="1"/>
  <c r="E233" i="1"/>
  <c r="AP232" i="1"/>
  <c r="AO232" i="1"/>
  <c r="AM232" i="1"/>
  <c r="AL232" i="1"/>
  <c r="AJ232" i="1"/>
  <c r="AI232" i="1"/>
  <c r="AG232" i="1"/>
  <c r="AF232" i="1"/>
  <c r="AD232" i="1"/>
  <c r="AC232" i="1"/>
  <c r="AA232" i="1"/>
  <c r="Z232" i="1"/>
  <c r="X232" i="1"/>
  <c r="W232" i="1"/>
  <c r="U232" i="1"/>
  <c r="T232" i="1"/>
  <c r="R232" i="1"/>
  <c r="Q232" i="1"/>
  <c r="O232" i="1"/>
  <c r="N232" i="1"/>
  <c r="L232" i="1"/>
  <c r="K232" i="1"/>
  <c r="H232" i="1"/>
  <c r="G232" i="1"/>
  <c r="E232" i="1"/>
  <c r="AP231" i="1"/>
  <c r="AO231" i="1"/>
  <c r="AM231" i="1"/>
  <c r="AL231" i="1"/>
  <c r="AJ231" i="1"/>
  <c r="AI231" i="1"/>
  <c r="AG231" i="1"/>
  <c r="AF231" i="1"/>
  <c r="AD231" i="1"/>
  <c r="AC231" i="1"/>
  <c r="AE231" i="1" s="1"/>
  <c r="AA231" i="1"/>
  <c r="Z231" i="1"/>
  <c r="X231" i="1"/>
  <c r="W231" i="1"/>
  <c r="U231" i="1"/>
  <c r="T231" i="1"/>
  <c r="R231" i="1"/>
  <c r="Q231" i="1"/>
  <c r="S231" i="1" s="1"/>
  <c r="O231" i="1"/>
  <c r="N231" i="1"/>
  <c r="L231" i="1"/>
  <c r="K231" i="1"/>
  <c r="H231" i="1"/>
  <c r="G231" i="1"/>
  <c r="E231" i="1"/>
  <c r="AP230" i="1"/>
  <c r="AO230" i="1"/>
  <c r="AM230" i="1"/>
  <c r="AL230" i="1"/>
  <c r="AJ230" i="1"/>
  <c r="AI230" i="1"/>
  <c r="AG230" i="1"/>
  <c r="AF230" i="1"/>
  <c r="AD230" i="1"/>
  <c r="AC230" i="1"/>
  <c r="AA230" i="1"/>
  <c r="Z230" i="1"/>
  <c r="X230" i="1"/>
  <c r="W230" i="1"/>
  <c r="U230" i="1"/>
  <c r="T230" i="1"/>
  <c r="R230" i="1"/>
  <c r="Q230" i="1"/>
  <c r="O230" i="1"/>
  <c r="N230" i="1"/>
  <c r="L230" i="1"/>
  <c r="K230" i="1"/>
  <c r="H230" i="1"/>
  <c r="G230" i="1"/>
  <c r="E230" i="1"/>
  <c r="AP229" i="1"/>
  <c r="AO229" i="1"/>
  <c r="AM229" i="1"/>
  <c r="AL229" i="1"/>
  <c r="AJ229" i="1"/>
  <c r="AI229" i="1"/>
  <c r="AG229" i="1"/>
  <c r="AF229" i="1"/>
  <c r="AD229" i="1"/>
  <c r="AC229" i="1"/>
  <c r="AA229" i="1"/>
  <c r="Z229" i="1"/>
  <c r="AB229" i="1" s="1"/>
  <c r="X229" i="1"/>
  <c r="W229" i="1"/>
  <c r="U229" i="1"/>
  <c r="T229" i="1"/>
  <c r="R229" i="1"/>
  <c r="Q229" i="1"/>
  <c r="O229" i="1"/>
  <c r="N229" i="1"/>
  <c r="L229" i="1"/>
  <c r="K229" i="1"/>
  <c r="H229" i="1"/>
  <c r="G229" i="1"/>
  <c r="E229" i="1"/>
  <c r="AP228" i="1"/>
  <c r="AO228" i="1"/>
  <c r="AM228" i="1"/>
  <c r="AL228" i="1"/>
  <c r="AN228" i="1" s="1"/>
  <c r="AJ228" i="1"/>
  <c r="AI228" i="1"/>
  <c r="AG228" i="1"/>
  <c r="AF228" i="1"/>
  <c r="AD228" i="1"/>
  <c r="AC228" i="1"/>
  <c r="AA228" i="1"/>
  <c r="Z228" i="1"/>
  <c r="X228" i="1"/>
  <c r="W228" i="1"/>
  <c r="U228" i="1"/>
  <c r="T228" i="1"/>
  <c r="R228" i="1"/>
  <c r="Q228" i="1"/>
  <c r="O228" i="1"/>
  <c r="N228" i="1"/>
  <c r="P228" i="1" s="1"/>
  <c r="L228" i="1"/>
  <c r="K228" i="1"/>
  <c r="H228" i="1"/>
  <c r="G228" i="1"/>
  <c r="E228" i="1"/>
  <c r="AP227" i="1"/>
  <c r="AO227" i="1"/>
  <c r="AQ227" i="1" s="1"/>
  <c r="AM227" i="1"/>
  <c r="AL227" i="1"/>
  <c r="AJ227" i="1"/>
  <c r="AI227" i="1"/>
  <c r="AG227" i="1"/>
  <c r="AF227" i="1"/>
  <c r="AD227" i="1"/>
  <c r="AC227" i="1"/>
  <c r="AA227" i="1"/>
  <c r="Z227" i="1"/>
  <c r="X227" i="1"/>
  <c r="W227" i="1"/>
  <c r="U227" i="1"/>
  <c r="T227" i="1"/>
  <c r="R227" i="1"/>
  <c r="Q227" i="1"/>
  <c r="O227" i="1"/>
  <c r="N227" i="1"/>
  <c r="L227" i="1"/>
  <c r="K227" i="1"/>
  <c r="H227" i="1"/>
  <c r="G227" i="1"/>
  <c r="E227" i="1"/>
  <c r="AP226" i="1"/>
  <c r="AO226" i="1"/>
  <c r="AM226" i="1"/>
  <c r="AL226" i="1"/>
  <c r="AJ226" i="1"/>
  <c r="AI226" i="1"/>
  <c r="AK226" i="1" s="1"/>
  <c r="AG226" i="1"/>
  <c r="AF226" i="1"/>
  <c r="AD226" i="1"/>
  <c r="AC226" i="1"/>
  <c r="AA226" i="1"/>
  <c r="Z226" i="1"/>
  <c r="X226" i="1"/>
  <c r="W226" i="1"/>
  <c r="U226" i="1"/>
  <c r="T226" i="1"/>
  <c r="R226" i="1"/>
  <c r="Q226" i="1"/>
  <c r="O226" i="1"/>
  <c r="N226" i="1"/>
  <c r="L226" i="1"/>
  <c r="K226" i="1"/>
  <c r="H226" i="1"/>
  <c r="G226" i="1"/>
  <c r="E226" i="1"/>
  <c r="AP225" i="1"/>
  <c r="AO225" i="1"/>
  <c r="AM225" i="1"/>
  <c r="AL225" i="1"/>
  <c r="AN225" i="1" s="1"/>
  <c r="AJ225" i="1"/>
  <c r="AI225" i="1"/>
  <c r="AG225" i="1"/>
  <c r="AF225" i="1"/>
  <c r="AH225" i="1" s="1"/>
  <c r="AD225" i="1"/>
  <c r="AC225" i="1"/>
  <c r="AA225" i="1"/>
  <c r="Z225" i="1"/>
  <c r="AB225" i="1" s="1"/>
  <c r="X225" i="1"/>
  <c r="W225" i="1"/>
  <c r="U225" i="1"/>
  <c r="T225" i="1"/>
  <c r="V225" i="1" s="1"/>
  <c r="R225" i="1"/>
  <c r="Q225" i="1"/>
  <c r="O225" i="1"/>
  <c r="N225" i="1"/>
  <c r="P225" i="1" s="1"/>
  <c r="L225" i="1"/>
  <c r="K225" i="1"/>
  <c r="H225" i="1"/>
  <c r="G225" i="1"/>
  <c r="I225" i="1" s="1"/>
  <c r="E225" i="1"/>
  <c r="AP224" i="1"/>
  <c r="AO224" i="1"/>
  <c r="AM224" i="1"/>
  <c r="AL224" i="1"/>
  <c r="AN224" i="1" s="1"/>
  <c r="AJ224" i="1"/>
  <c r="AI224" i="1"/>
  <c r="AG224" i="1"/>
  <c r="AF224" i="1"/>
  <c r="AD224" i="1"/>
  <c r="AC224" i="1"/>
  <c r="AA224" i="1"/>
  <c r="Z224" i="1"/>
  <c r="X224" i="1"/>
  <c r="W224" i="1"/>
  <c r="U224" i="1"/>
  <c r="T224" i="1"/>
  <c r="R224" i="1"/>
  <c r="Q224" i="1"/>
  <c r="O224" i="1"/>
  <c r="N224" i="1"/>
  <c r="L224" i="1"/>
  <c r="K224" i="1"/>
  <c r="H224" i="1"/>
  <c r="G224" i="1"/>
  <c r="E224" i="1"/>
  <c r="AP223" i="1"/>
  <c r="AO223" i="1"/>
  <c r="AM223" i="1"/>
  <c r="AL223" i="1"/>
  <c r="AJ223" i="1"/>
  <c r="AI223" i="1"/>
  <c r="AG223" i="1"/>
  <c r="AF223" i="1"/>
  <c r="AD223" i="1"/>
  <c r="AC223" i="1"/>
  <c r="AA223" i="1"/>
  <c r="Z223" i="1"/>
  <c r="X223" i="1"/>
  <c r="W223" i="1"/>
  <c r="Y223" i="1" s="1"/>
  <c r="U223" i="1"/>
  <c r="T223" i="1"/>
  <c r="R223" i="1"/>
  <c r="Q223" i="1"/>
  <c r="S223" i="1" s="1"/>
  <c r="O223" i="1"/>
  <c r="N223" i="1"/>
  <c r="L223" i="1"/>
  <c r="K223" i="1"/>
  <c r="H223" i="1"/>
  <c r="G223" i="1"/>
  <c r="E223" i="1"/>
  <c r="AP222" i="1"/>
  <c r="AO222" i="1"/>
  <c r="AM222" i="1"/>
  <c r="AL222" i="1"/>
  <c r="AJ222" i="1"/>
  <c r="AI222" i="1"/>
  <c r="AG222" i="1"/>
  <c r="AF222" i="1"/>
  <c r="AD222" i="1"/>
  <c r="AC222" i="1"/>
  <c r="AA222" i="1"/>
  <c r="Z222" i="1"/>
  <c r="X222" i="1"/>
  <c r="W222" i="1"/>
  <c r="U222" i="1"/>
  <c r="T222" i="1"/>
  <c r="R222" i="1"/>
  <c r="Q222" i="1"/>
  <c r="O222" i="1"/>
  <c r="N222" i="1"/>
  <c r="L222" i="1"/>
  <c r="K222" i="1"/>
  <c r="H222" i="1"/>
  <c r="G222" i="1"/>
  <c r="E222" i="1"/>
  <c r="AP221" i="1"/>
  <c r="AO221" i="1"/>
  <c r="AM221" i="1"/>
  <c r="AL221" i="1"/>
  <c r="AN221" i="1" s="1"/>
  <c r="AJ221" i="1"/>
  <c r="AI221" i="1"/>
  <c r="AG221" i="1"/>
  <c r="AF221" i="1"/>
  <c r="AH221" i="1" s="1"/>
  <c r="AD221" i="1"/>
  <c r="AC221" i="1"/>
  <c r="AA221" i="1"/>
  <c r="Z221" i="1"/>
  <c r="AB221" i="1" s="1"/>
  <c r="X221" i="1"/>
  <c r="W221" i="1"/>
  <c r="U221" i="1"/>
  <c r="T221" i="1"/>
  <c r="V221" i="1" s="1"/>
  <c r="R221" i="1"/>
  <c r="Q221" i="1"/>
  <c r="O221" i="1"/>
  <c r="N221" i="1"/>
  <c r="L221" i="1"/>
  <c r="K221" i="1"/>
  <c r="H221" i="1"/>
  <c r="G221" i="1"/>
  <c r="E221" i="1"/>
  <c r="AP220" i="1"/>
  <c r="AO220" i="1"/>
  <c r="AM220" i="1"/>
  <c r="AL220" i="1"/>
  <c r="AJ220" i="1"/>
  <c r="AI220" i="1"/>
  <c r="AG220" i="1"/>
  <c r="AF220" i="1"/>
  <c r="AD220" i="1"/>
  <c r="AC220" i="1"/>
  <c r="AA220" i="1"/>
  <c r="Z220" i="1"/>
  <c r="X220" i="1"/>
  <c r="W220" i="1"/>
  <c r="U220" i="1"/>
  <c r="T220" i="1"/>
  <c r="R220" i="1"/>
  <c r="Q220" i="1"/>
  <c r="O220" i="1"/>
  <c r="N220" i="1"/>
  <c r="L220" i="1"/>
  <c r="K220" i="1"/>
  <c r="H220" i="1"/>
  <c r="G220" i="1"/>
  <c r="E220" i="1"/>
  <c r="AP219" i="1"/>
  <c r="AO219" i="1"/>
  <c r="AM219" i="1"/>
  <c r="AL219" i="1"/>
  <c r="AJ219" i="1"/>
  <c r="AI219" i="1"/>
  <c r="AG219" i="1"/>
  <c r="AF219" i="1"/>
  <c r="AD219" i="1"/>
  <c r="AC219" i="1"/>
  <c r="AE219" i="1" s="1"/>
  <c r="AA219" i="1"/>
  <c r="Z219" i="1"/>
  <c r="X219" i="1"/>
  <c r="W219" i="1"/>
  <c r="U219" i="1"/>
  <c r="T219" i="1"/>
  <c r="R219" i="1"/>
  <c r="Q219" i="1"/>
  <c r="S219" i="1" s="1"/>
  <c r="O219" i="1"/>
  <c r="N219" i="1"/>
  <c r="L219" i="1"/>
  <c r="K219" i="1"/>
  <c r="H219" i="1"/>
  <c r="G219" i="1"/>
  <c r="E219" i="1"/>
  <c r="AP218" i="1"/>
  <c r="AO218" i="1"/>
  <c r="AQ218" i="1" s="1"/>
  <c r="AM218" i="1"/>
  <c r="AL218" i="1"/>
  <c r="AJ218" i="1"/>
  <c r="AI218" i="1"/>
  <c r="AK218" i="1" s="1"/>
  <c r="AG218" i="1"/>
  <c r="AF218" i="1"/>
  <c r="AD218" i="1"/>
  <c r="AC218" i="1"/>
  <c r="AE218" i="1" s="1"/>
  <c r="AA218" i="1"/>
  <c r="Z218" i="1"/>
  <c r="X218" i="1"/>
  <c r="W218" i="1"/>
  <c r="Y218" i="1" s="1"/>
  <c r="U218" i="1"/>
  <c r="T218" i="1"/>
  <c r="R218" i="1"/>
  <c r="Q218" i="1"/>
  <c r="S218" i="1" s="1"/>
  <c r="O218" i="1"/>
  <c r="N218" i="1"/>
  <c r="L218" i="1"/>
  <c r="K218" i="1"/>
  <c r="M218" i="1" s="1"/>
  <c r="H218" i="1"/>
  <c r="G218" i="1"/>
  <c r="I218" i="1" s="1"/>
  <c r="E218" i="1"/>
  <c r="AP217" i="1"/>
  <c r="AO217" i="1"/>
  <c r="AQ217" i="1" s="1"/>
  <c r="AM217" i="1"/>
  <c r="AL217" i="1"/>
  <c r="AJ217" i="1"/>
  <c r="AI217" i="1"/>
  <c r="AK217" i="1" s="1"/>
  <c r="AG217" i="1"/>
  <c r="AF217" i="1"/>
  <c r="AD217" i="1"/>
  <c r="AC217" i="1"/>
  <c r="AE217" i="1" s="1"/>
  <c r="AA217" i="1"/>
  <c r="Z217" i="1"/>
  <c r="X217" i="1"/>
  <c r="W217" i="1"/>
  <c r="U217" i="1"/>
  <c r="T217" i="1"/>
  <c r="R217" i="1"/>
  <c r="Q217" i="1"/>
  <c r="S217" i="1" s="1"/>
  <c r="O217" i="1"/>
  <c r="N217" i="1"/>
  <c r="L217" i="1"/>
  <c r="K217" i="1"/>
  <c r="H217" i="1"/>
  <c r="G217" i="1"/>
  <c r="E217" i="1"/>
  <c r="AP216" i="1"/>
  <c r="AO216" i="1"/>
  <c r="AM216" i="1"/>
  <c r="AL216" i="1"/>
  <c r="AJ216" i="1"/>
  <c r="AI216" i="1"/>
  <c r="AG216" i="1"/>
  <c r="AF216" i="1"/>
  <c r="AD216" i="1"/>
  <c r="AC216" i="1"/>
  <c r="AA216" i="1"/>
  <c r="Z216" i="1"/>
  <c r="X216" i="1"/>
  <c r="W216" i="1"/>
  <c r="U216" i="1"/>
  <c r="T216" i="1"/>
  <c r="R216" i="1"/>
  <c r="Q216" i="1"/>
  <c r="O216" i="1"/>
  <c r="N216" i="1"/>
  <c r="L216" i="1"/>
  <c r="K216" i="1"/>
  <c r="H216" i="1"/>
  <c r="G216" i="1"/>
  <c r="E216" i="1"/>
  <c r="AP215" i="1"/>
  <c r="AO215" i="1"/>
  <c r="AM215" i="1"/>
  <c r="AL215" i="1"/>
  <c r="AJ215" i="1"/>
  <c r="AI215" i="1"/>
  <c r="AG215" i="1"/>
  <c r="AF215" i="1"/>
  <c r="AD215" i="1"/>
  <c r="AC215" i="1"/>
  <c r="AA215" i="1"/>
  <c r="Z215" i="1"/>
  <c r="X215" i="1"/>
  <c r="W215" i="1"/>
  <c r="U215" i="1"/>
  <c r="T215" i="1"/>
  <c r="R215" i="1"/>
  <c r="Q215" i="1"/>
  <c r="O215" i="1"/>
  <c r="N215" i="1"/>
  <c r="L215" i="1"/>
  <c r="K215" i="1"/>
  <c r="H215" i="1"/>
  <c r="G215" i="1"/>
  <c r="E215" i="1"/>
  <c r="AP214" i="1"/>
  <c r="AO214" i="1"/>
  <c r="AM214" i="1"/>
  <c r="AL214" i="1"/>
  <c r="AJ214" i="1"/>
  <c r="AI214" i="1"/>
  <c r="AG214" i="1"/>
  <c r="AF214" i="1"/>
  <c r="AH214" i="1" s="1"/>
  <c r="AD214" i="1"/>
  <c r="AC214" i="1"/>
  <c r="AA214" i="1"/>
  <c r="Z214" i="1"/>
  <c r="X214" i="1"/>
  <c r="W214" i="1"/>
  <c r="U214" i="1"/>
  <c r="T214" i="1"/>
  <c r="R214" i="1"/>
  <c r="Q214" i="1"/>
  <c r="O214" i="1"/>
  <c r="N214" i="1"/>
  <c r="L214" i="1"/>
  <c r="K214" i="1"/>
  <c r="H214" i="1"/>
  <c r="G214" i="1"/>
  <c r="I214" i="1" s="1"/>
  <c r="E214" i="1"/>
  <c r="AP213" i="1"/>
  <c r="AO213" i="1"/>
  <c r="AQ213" i="1" s="1"/>
  <c r="AM213" i="1"/>
  <c r="AL213" i="1"/>
  <c r="AJ213" i="1"/>
  <c r="AI213" i="1"/>
  <c r="AG213" i="1"/>
  <c r="AF213" i="1"/>
  <c r="AD213" i="1"/>
  <c r="AC213" i="1"/>
  <c r="AA213" i="1"/>
  <c r="Z213" i="1"/>
  <c r="X213" i="1"/>
  <c r="W213" i="1"/>
  <c r="Y213" i="1" s="1"/>
  <c r="U213" i="1"/>
  <c r="T213" i="1"/>
  <c r="R213" i="1"/>
  <c r="Q213" i="1"/>
  <c r="O213" i="1"/>
  <c r="N213" i="1"/>
  <c r="L213" i="1"/>
  <c r="K213" i="1"/>
  <c r="H213" i="1"/>
  <c r="G213" i="1"/>
  <c r="E213" i="1"/>
  <c r="AP212" i="1"/>
  <c r="AO212" i="1"/>
  <c r="AM212" i="1"/>
  <c r="AL212" i="1"/>
  <c r="AJ212" i="1"/>
  <c r="AI212" i="1"/>
  <c r="AG212" i="1"/>
  <c r="AF212" i="1"/>
  <c r="AD212" i="1"/>
  <c r="AC212" i="1"/>
  <c r="AA212" i="1"/>
  <c r="Z212" i="1"/>
  <c r="X212" i="1"/>
  <c r="W212" i="1"/>
  <c r="U212" i="1"/>
  <c r="T212" i="1"/>
  <c r="R212" i="1"/>
  <c r="Q212" i="1"/>
  <c r="O212" i="1"/>
  <c r="N212" i="1"/>
  <c r="L212" i="1"/>
  <c r="K212" i="1"/>
  <c r="H212" i="1"/>
  <c r="G212" i="1"/>
  <c r="E212" i="1"/>
  <c r="AP211" i="1"/>
  <c r="AO211" i="1"/>
  <c r="AM211" i="1"/>
  <c r="AL211" i="1"/>
  <c r="AJ211" i="1"/>
  <c r="AI211" i="1"/>
  <c r="AG211" i="1"/>
  <c r="AF211" i="1"/>
  <c r="AD211" i="1"/>
  <c r="AC211" i="1"/>
  <c r="AA211" i="1"/>
  <c r="Z211" i="1"/>
  <c r="X211" i="1"/>
  <c r="W211" i="1"/>
  <c r="U211" i="1"/>
  <c r="T211" i="1"/>
  <c r="R211" i="1"/>
  <c r="Q211" i="1"/>
  <c r="O211" i="1"/>
  <c r="N211" i="1"/>
  <c r="L211" i="1"/>
  <c r="K211" i="1"/>
  <c r="H211" i="1"/>
  <c r="G211" i="1"/>
  <c r="E211" i="1"/>
  <c r="AP210" i="1"/>
  <c r="AO210" i="1"/>
  <c r="AM210" i="1"/>
  <c r="AL210" i="1"/>
  <c r="AJ210" i="1"/>
  <c r="AI210" i="1"/>
  <c r="AG210" i="1"/>
  <c r="AF210" i="1"/>
  <c r="AH210" i="1" s="1"/>
  <c r="AD210" i="1"/>
  <c r="AC210" i="1"/>
  <c r="AA210" i="1"/>
  <c r="Z210" i="1"/>
  <c r="AB210" i="1" s="1"/>
  <c r="X210" i="1"/>
  <c r="W210" i="1"/>
  <c r="U210" i="1"/>
  <c r="T210" i="1"/>
  <c r="V210" i="1" s="1"/>
  <c r="R210" i="1"/>
  <c r="Q210" i="1"/>
  <c r="O210" i="1"/>
  <c r="N210" i="1"/>
  <c r="L210" i="1"/>
  <c r="K210" i="1"/>
  <c r="H210" i="1"/>
  <c r="G210" i="1"/>
  <c r="E210" i="1"/>
  <c r="AP209" i="1"/>
  <c r="AO209" i="1"/>
  <c r="AM209" i="1"/>
  <c r="AL209" i="1"/>
  <c r="AJ209" i="1"/>
  <c r="AI209" i="1"/>
  <c r="AG209" i="1"/>
  <c r="AF209" i="1"/>
  <c r="AD209" i="1"/>
  <c r="AC209" i="1"/>
  <c r="AA209" i="1"/>
  <c r="Z209" i="1"/>
  <c r="X209" i="1"/>
  <c r="W209" i="1"/>
  <c r="U209" i="1"/>
  <c r="T209" i="1"/>
  <c r="R209" i="1"/>
  <c r="Q209" i="1"/>
  <c r="O209" i="1"/>
  <c r="N209" i="1"/>
  <c r="L209" i="1"/>
  <c r="K209" i="1"/>
  <c r="H209" i="1"/>
  <c r="G209" i="1"/>
  <c r="E209" i="1"/>
  <c r="AP208" i="1"/>
  <c r="AO208" i="1"/>
  <c r="AM208" i="1"/>
  <c r="AL208" i="1"/>
  <c r="AJ208" i="1"/>
  <c r="AI208" i="1"/>
  <c r="AG208" i="1"/>
  <c r="AF208" i="1"/>
  <c r="AD208" i="1"/>
  <c r="AC208" i="1"/>
  <c r="AA208" i="1"/>
  <c r="Z208" i="1"/>
  <c r="X208" i="1"/>
  <c r="W208" i="1"/>
  <c r="U208" i="1"/>
  <c r="T208" i="1"/>
  <c r="R208" i="1"/>
  <c r="Q208" i="1"/>
  <c r="S208" i="1" s="1"/>
  <c r="O208" i="1"/>
  <c r="N208" i="1"/>
  <c r="L208" i="1"/>
  <c r="K208" i="1"/>
  <c r="H208" i="1"/>
  <c r="G208" i="1"/>
  <c r="E208" i="1"/>
  <c r="AP207" i="1"/>
  <c r="AO207" i="1"/>
  <c r="AM207" i="1"/>
  <c r="AL207" i="1"/>
  <c r="AJ207" i="1"/>
  <c r="AI207" i="1"/>
  <c r="AG207" i="1"/>
  <c r="AF207" i="1"/>
  <c r="AD207" i="1"/>
  <c r="AC207" i="1"/>
  <c r="AA207" i="1"/>
  <c r="Z207" i="1"/>
  <c r="X207" i="1"/>
  <c r="W207" i="1"/>
  <c r="U207" i="1"/>
  <c r="T207" i="1"/>
  <c r="R207" i="1"/>
  <c r="Q207" i="1"/>
  <c r="O207" i="1"/>
  <c r="N207" i="1"/>
  <c r="L207" i="1"/>
  <c r="K207" i="1"/>
  <c r="H207" i="1"/>
  <c r="G207" i="1"/>
  <c r="E207" i="1"/>
  <c r="AP206" i="1"/>
  <c r="AO206" i="1"/>
  <c r="AM206" i="1"/>
  <c r="AL206" i="1"/>
  <c r="AJ206" i="1"/>
  <c r="AI206" i="1"/>
  <c r="AG206" i="1"/>
  <c r="AF206" i="1"/>
  <c r="AD206" i="1"/>
  <c r="AC206" i="1"/>
  <c r="AA206" i="1"/>
  <c r="Z206" i="1"/>
  <c r="AB206" i="1" s="1"/>
  <c r="X206" i="1"/>
  <c r="W206" i="1"/>
  <c r="U206" i="1"/>
  <c r="T206" i="1"/>
  <c r="R206" i="1"/>
  <c r="Q206" i="1"/>
  <c r="O206" i="1"/>
  <c r="N206" i="1"/>
  <c r="P206" i="1" s="1"/>
  <c r="L206" i="1"/>
  <c r="K206" i="1"/>
  <c r="H206" i="1"/>
  <c r="G206" i="1"/>
  <c r="E206" i="1"/>
  <c r="AP205" i="1"/>
  <c r="AO205" i="1"/>
  <c r="AM205" i="1"/>
  <c r="AL205" i="1"/>
  <c r="AJ205" i="1"/>
  <c r="AI205" i="1"/>
  <c r="AG205" i="1"/>
  <c r="AF205" i="1"/>
  <c r="AD205" i="1"/>
  <c r="AC205" i="1"/>
  <c r="AE205" i="1" s="1"/>
  <c r="AA205" i="1"/>
  <c r="Z205" i="1"/>
  <c r="X205" i="1"/>
  <c r="W205" i="1"/>
  <c r="Y205" i="1" s="1"/>
  <c r="U205" i="1"/>
  <c r="T205" i="1"/>
  <c r="R205" i="1"/>
  <c r="Q205" i="1"/>
  <c r="S205" i="1" s="1"/>
  <c r="O205" i="1"/>
  <c r="P205" i="1" s="1"/>
  <c r="N205" i="1"/>
  <c r="L205" i="1"/>
  <c r="K205" i="1"/>
  <c r="H205" i="1"/>
  <c r="G205" i="1"/>
  <c r="E205" i="1"/>
  <c r="AP204" i="1"/>
  <c r="AO204" i="1"/>
  <c r="AM204" i="1"/>
  <c r="AL204" i="1"/>
  <c r="AJ204" i="1"/>
  <c r="AI204" i="1"/>
  <c r="AG204" i="1"/>
  <c r="AF204" i="1"/>
  <c r="AD204" i="1"/>
  <c r="AC204" i="1"/>
  <c r="AA204" i="1"/>
  <c r="Z204" i="1"/>
  <c r="X204" i="1"/>
  <c r="W204" i="1"/>
  <c r="U204" i="1"/>
  <c r="T204" i="1"/>
  <c r="R204" i="1"/>
  <c r="Q204" i="1"/>
  <c r="O204" i="1"/>
  <c r="N204" i="1"/>
  <c r="L204" i="1"/>
  <c r="K204" i="1"/>
  <c r="H204" i="1"/>
  <c r="G204" i="1"/>
  <c r="E204" i="1"/>
  <c r="AP203" i="1"/>
  <c r="AO203" i="1"/>
  <c r="AM203" i="1"/>
  <c r="AL203" i="1"/>
  <c r="AJ203" i="1"/>
  <c r="AI203" i="1"/>
  <c r="AG203" i="1"/>
  <c r="AF203" i="1"/>
  <c r="AH203" i="1" s="1"/>
  <c r="AD203" i="1"/>
  <c r="AC203" i="1"/>
  <c r="AA203" i="1"/>
  <c r="Z203" i="1"/>
  <c r="X203" i="1"/>
  <c r="W203" i="1"/>
  <c r="U203" i="1"/>
  <c r="T203" i="1"/>
  <c r="R203" i="1"/>
  <c r="Q203" i="1"/>
  <c r="O203" i="1"/>
  <c r="N203" i="1"/>
  <c r="M203" i="1"/>
  <c r="L203" i="1"/>
  <c r="K203" i="1"/>
  <c r="H203" i="1"/>
  <c r="G203" i="1"/>
  <c r="E203" i="1"/>
  <c r="AP202" i="1"/>
  <c r="AO202" i="1"/>
  <c r="AM202" i="1"/>
  <c r="AL202" i="1"/>
  <c r="AJ202" i="1"/>
  <c r="AI202" i="1"/>
  <c r="AG202" i="1"/>
  <c r="AF202" i="1"/>
  <c r="AD202" i="1"/>
  <c r="AC202" i="1"/>
  <c r="AA202" i="1"/>
  <c r="Z202" i="1"/>
  <c r="X202" i="1"/>
  <c r="W202" i="1"/>
  <c r="U202" i="1"/>
  <c r="T202" i="1"/>
  <c r="R202" i="1"/>
  <c r="Q202" i="1"/>
  <c r="S202" i="1" s="1"/>
  <c r="O202" i="1"/>
  <c r="N202" i="1"/>
  <c r="L202" i="1"/>
  <c r="K202" i="1"/>
  <c r="H202" i="1"/>
  <c r="G202" i="1"/>
  <c r="E202" i="1"/>
  <c r="AP201" i="1"/>
  <c r="AO201" i="1"/>
  <c r="AQ201" i="1" s="1"/>
  <c r="AM201" i="1"/>
  <c r="AL201" i="1"/>
  <c r="AJ201" i="1"/>
  <c r="AI201" i="1"/>
  <c r="AG201" i="1"/>
  <c r="AF201" i="1"/>
  <c r="AD201" i="1"/>
  <c r="AC201" i="1"/>
  <c r="AE201" i="1" s="1"/>
  <c r="AA201" i="1"/>
  <c r="Z201" i="1"/>
  <c r="X201" i="1"/>
  <c r="W201" i="1"/>
  <c r="U201" i="1"/>
  <c r="T201" i="1"/>
  <c r="R201" i="1"/>
  <c r="Q201" i="1"/>
  <c r="O201" i="1"/>
  <c r="N201" i="1"/>
  <c r="L201" i="1"/>
  <c r="K201" i="1"/>
  <c r="H201" i="1"/>
  <c r="G201" i="1"/>
  <c r="E201" i="1"/>
  <c r="AP200" i="1"/>
  <c r="AO200" i="1"/>
  <c r="AM200" i="1"/>
  <c r="AL200" i="1"/>
  <c r="AJ200" i="1"/>
  <c r="AI200" i="1"/>
  <c r="AG200" i="1"/>
  <c r="AF200" i="1"/>
  <c r="AD200" i="1"/>
  <c r="AC200" i="1"/>
  <c r="AA200" i="1"/>
  <c r="Z200" i="1"/>
  <c r="X200" i="1"/>
  <c r="W200" i="1"/>
  <c r="U200" i="1"/>
  <c r="T200" i="1"/>
  <c r="R200" i="1"/>
  <c r="Q200" i="1"/>
  <c r="O200" i="1"/>
  <c r="N200" i="1"/>
  <c r="L200" i="1"/>
  <c r="K200" i="1"/>
  <c r="H200" i="1"/>
  <c r="G200" i="1"/>
  <c r="E200" i="1"/>
  <c r="AP199" i="1"/>
  <c r="AO199" i="1"/>
  <c r="AM199" i="1"/>
  <c r="AL199" i="1"/>
  <c r="AJ199" i="1"/>
  <c r="AI199" i="1"/>
  <c r="AG199" i="1"/>
  <c r="AF199" i="1"/>
  <c r="AD199" i="1"/>
  <c r="AC199" i="1"/>
  <c r="AA199" i="1"/>
  <c r="Z199" i="1"/>
  <c r="X199" i="1"/>
  <c r="W199" i="1"/>
  <c r="U199" i="1"/>
  <c r="T199" i="1"/>
  <c r="R199" i="1"/>
  <c r="Q199" i="1"/>
  <c r="O199" i="1"/>
  <c r="N199" i="1"/>
  <c r="L199" i="1"/>
  <c r="K199" i="1"/>
  <c r="H199" i="1"/>
  <c r="G199" i="1"/>
  <c r="E199" i="1"/>
  <c r="AP198" i="1"/>
  <c r="AO198" i="1"/>
  <c r="AQ198" i="1" s="1"/>
  <c r="AM198" i="1"/>
  <c r="AL198" i="1"/>
  <c r="AJ198" i="1"/>
  <c r="AI198" i="1"/>
  <c r="AK198" i="1" s="1"/>
  <c r="AG198" i="1"/>
  <c r="AF198" i="1"/>
  <c r="AD198" i="1"/>
  <c r="AC198" i="1"/>
  <c r="AA198" i="1"/>
  <c r="Z198" i="1"/>
  <c r="X198" i="1"/>
  <c r="W198" i="1"/>
  <c r="U198" i="1"/>
  <c r="T198" i="1"/>
  <c r="R198" i="1"/>
  <c r="Q198" i="1"/>
  <c r="S198" i="1" s="1"/>
  <c r="O198" i="1"/>
  <c r="N198" i="1"/>
  <c r="L198" i="1"/>
  <c r="K198" i="1"/>
  <c r="H198" i="1"/>
  <c r="G198" i="1"/>
  <c r="E198" i="1"/>
  <c r="AP197" i="1"/>
  <c r="AO197" i="1"/>
  <c r="AM197" i="1"/>
  <c r="AL197" i="1"/>
  <c r="AJ197" i="1"/>
  <c r="AI197" i="1"/>
  <c r="AG197" i="1"/>
  <c r="AF197" i="1"/>
  <c r="AD197" i="1"/>
  <c r="AC197" i="1"/>
  <c r="AA197" i="1"/>
  <c r="Z197" i="1"/>
  <c r="X197" i="1"/>
  <c r="W197" i="1"/>
  <c r="U197" i="1"/>
  <c r="T197" i="1"/>
  <c r="R197" i="1"/>
  <c r="Q197" i="1"/>
  <c r="O197" i="1"/>
  <c r="N197" i="1"/>
  <c r="L197" i="1"/>
  <c r="K197" i="1"/>
  <c r="H197" i="1"/>
  <c r="G197" i="1"/>
  <c r="E197" i="1"/>
  <c r="AP196" i="1"/>
  <c r="AO196" i="1"/>
  <c r="AM196" i="1"/>
  <c r="AL196" i="1"/>
  <c r="AJ196" i="1"/>
  <c r="AI196" i="1"/>
  <c r="AG196" i="1"/>
  <c r="AF196" i="1"/>
  <c r="AD196" i="1"/>
  <c r="AC196" i="1"/>
  <c r="AA196" i="1"/>
  <c r="Z196" i="1"/>
  <c r="X196" i="1"/>
  <c r="W196" i="1"/>
  <c r="U196" i="1"/>
  <c r="T196" i="1"/>
  <c r="R196" i="1"/>
  <c r="Q196" i="1"/>
  <c r="O196" i="1"/>
  <c r="N196" i="1"/>
  <c r="L196" i="1"/>
  <c r="K196" i="1"/>
  <c r="H196" i="1"/>
  <c r="G196" i="1"/>
  <c r="E196" i="1"/>
  <c r="AP195" i="1"/>
  <c r="AO195" i="1"/>
  <c r="AM195" i="1"/>
  <c r="AL195" i="1"/>
  <c r="AJ195" i="1"/>
  <c r="AI195" i="1"/>
  <c r="AG195" i="1"/>
  <c r="AF195" i="1"/>
  <c r="AD195" i="1"/>
  <c r="AC195" i="1"/>
  <c r="AA195" i="1"/>
  <c r="Z195" i="1"/>
  <c r="X195" i="1"/>
  <c r="W195" i="1"/>
  <c r="U195" i="1"/>
  <c r="T195" i="1"/>
  <c r="R195" i="1"/>
  <c r="Q195" i="1"/>
  <c r="O195" i="1"/>
  <c r="N195" i="1"/>
  <c r="L195" i="1"/>
  <c r="K195" i="1"/>
  <c r="H195" i="1"/>
  <c r="G195" i="1"/>
  <c r="E195" i="1"/>
  <c r="AP194" i="1"/>
  <c r="AO194" i="1"/>
  <c r="AM194" i="1"/>
  <c r="AL194" i="1"/>
  <c r="AJ194" i="1"/>
  <c r="AI194" i="1"/>
  <c r="AG194" i="1"/>
  <c r="AF194" i="1"/>
  <c r="AD194" i="1"/>
  <c r="AC194" i="1"/>
  <c r="AA194" i="1"/>
  <c r="Z194" i="1"/>
  <c r="X194" i="1"/>
  <c r="W194" i="1"/>
  <c r="U194" i="1"/>
  <c r="T194" i="1"/>
  <c r="R194" i="1"/>
  <c r="Q194" i="1"/>
  <c r="O194" i="1"/>
  <c r="N194" i="1"/>
  <c r="L194" i="1"/>
  <c r="K194" i="1"/>
  <c r="H194" i="1"/>
  <c r="G194" i="1"/>
  <c r="E194" i="1"/>
  <c r="AP193" i="1"/>
  <c r="AO193" i="1"/>
  <c r="AM193" i="1"/>
  <c r="AL193" i="1"/>
  <c r="AJ193" i="1"/>
  <c r="AI193" i="1"/>
  <c r="AG193" i="1"/>
  <c r="AF193" i="1"/>
  <c r="AD193" i="1"/>
  <c r="AC193" i="1"/>
  <c r="AE193" i="1" s="1"/>
  <c r="AA193" i="1"/>
  <c r="Z193" i="1"/>
  <c r="X193" i="1"/>
  <c r="W193" i="1"/>
  <c r="U193" i="1"/>
  <c r="T193" i="1"/>
  <c r="R193" i="1"/>
  <c r="Q193" i="1"/>
  <c r="O193" i="1"/>
  <c r="N193" i="1"/>
  <c r="L193" i="1"/>
  <c r="K193" i="1"/>
  <c r="H193" i="1"/>
  <c r="G193" i="1"/>
  <c r="E193" i="1"/>
  <c r="AP192" i="1"/>
  <c r="AO192" i="1"/>
  <c r="AM192" i="1"/>
  <c r="AL192" i="1"/>
  <c r="AJ192" i="1"/>
  <c r="AI192" i="1"/>
  <c r="AG192" i="1"/>
  <c r="AF192" i="1"/>
  <c r="AD192" i="1"/>
  <c r="AC192" i="1"/>
  <c r="AA192" i="1"/>
  <c r="Z192" i="1"/>
  <c r="X192" i="1"/>
  <c r="W192" i="1"/>
  <c r="U192" i="1"/>
  <c r="T192" i="1"/>
  <c r="R192" i="1"/>
  <c r="Q192" i="1"/>
  <c r="O192" i="1"/>
  <c r="N192" i="1"/>
  <c r="L192" i="1"/>
  <c r="K192" i="1"/>
  <c r="H192" i="1"/>
  <c r="G192" i="1"/>
  <c r="E192" i="1"/>
  <c r="AP191" i="1"/>
  <c r="AO191" i="1"/>
  <c r="AM191" i="1"/>
  <c r="AL191" i="1"/>
  <c r="AJ191" i="1"/>
  <c r="AI191" i="1"/>
  <c r="AG191" i="1"/>
  <c r="AF191" i="1"/>
  <c r="AD191" i="1"/>
  <c r="AC191" i="1"/>
  <c r="AA191" i="1"/>
  <c r="Z191" i="1"/>
  <c r="X191" i="1"/>
  <c r="W191" i="1"/>
  <c r="U191" i="1"/>
  <c r="T191" i="1"/>
  <c r="R191" i="1"/>
  <c r="Q191" i="1"/>
  <c r="O191" i="1"/>
  <c r="N191" i="1"/>
  <c r="L191" i="1"/>
  <c r="K191" i="1"/>
  <c r="H191" i="1"/>
  <c r="G191" i="1"/>
  <c r="E191" i="1"/>
  <c r="AP190" i="1"/>
  <c r="AO190" i="1"/>
  <c r="AM190" i="1"/>
  <c r="AL190" i="1"/>
  <c r="AJ190" i="1"/>
  <c r="AI190" i="1"/>
  <c r="AG190" i="1"/>
  <c r="AF190" i="1"/>
  <c r="AD190" i="1"/>
  <c r="AC190" i="1"/>
  <c r="AA190" i="1"/>
  <c r="Z190" i="1"/>
  <c r="X190" i="1"/>
  <c r="W190" i="1"/>
  <c r="U190" i="1"/>
  <c r="T190" i="1"/>
  <c r="R190" i="1"/>
  <c r="Q190" i="1"/>
  <c r="O190" i="1"/>
  <c r="N190" i="1"/>
  <c r="L190" i="1"/>
  <c r="K190" i="1"/>
  <c r="H190" i="1"/>
  <c r="G190" i="1"/>
  <c r="E190" i="1"/>
  <c r="AP189" i="1"/>
  <c r="AO189" i="1"/>
  <c r="AM189" i="1"/>
  <c r="AL189" i="1"/>
  <c r="AJ189" i="1"/>
  <c r="AI189" i="1"/>
  <c r="AG189" i="1"/>
  <c r="AF189" i="1"/>
  <c r="AD189" i="1"/>
  <c r="AC189" i="1"/>
  <c r="AA189" i="1"/>
  <c r="Z189" i="1"/>
  <c r="X189" i="1"/>
  <c r="W189" i="1"/>
  <c r="U189" i="1"/>
  <c r="T189" i="1"/>
  <c r="R189" i="1"/>
  <c r="Q189" i="1"/>
  <c r="O189" i="1"/>
  <c r="N189" i="1"/>
  <c r="L189" i="1"/>
  <c r="K189" i="1"/>
  <c r="H189" i="1"/>
  <c r="G189" i="1"/>
  <c r="E189" i="1"/>
  <c r="AP188" i="1"/>
  <c r="AO188" i="1"/>
  <c r="AM188" i="1"/>
  <c r="AL188" i="1"/>
  <c r="AJ188" i="1"/>
  <c r="AI188" i="1"/>
  <c r="AG188" i="1"/>
  <c r="AF188" i="1"/>
  <c r="AH188" i="1" s="1"/>
  <c r="AD188" i="1"/>
  <c r="AC188" i="1"/>
  <c r="AA188" i="1"/>
  <c r="Z188" i="1"/>
  <c r="X188" i="1"/>
  <c r="W188" i="1"/>
  <c r="U188" i="1"/>
  <c r="T188" i="1"/>
  <c r="V188" i="1" s="1"/>
  <c r="R188" i="1"/>
  <c r="Q188" i="1"/>
  <c r="O188" i="1"/>
  <c r="N188" i="1"/>
  <c r="L188" i="1"/>
  <c r="K188" i="1"/>
  <c r="H188" i="1"/>
  <c r="G188" i="1"/>
  <c r="I188" i="1" s="1"/>
  <c r="E188" i="1"/>
  <c r="AP187" i="1"/>
  <c r="AO187" i="1"/>
  <c r="AM187" i="1"/>
  <c r="AL187" i="1"/>
  <c r="AJ187" i="1"/>
  <c r="AI187" i="1"/>
  <c r="AG187" i="1"/>
  <c r="AF187" i="1"/>
  <c r="AD187" i="1"/>
  <c r="AC187" i="1"/>
  <c r="AA187" i="1"/>
  <c r="Z187" i="1"/>
  <c r="X187" i="1"/>
  <c r="W187" i="1"/>
  <c r="U187" i="1"/>
  <c r="T187" i="1"/>
  <c r="R187" i="1"/>
  <c r="Q187" i="1"/>
  <c r="O187" i="1"/>
  <c r="N187" i="1"/>
  <c r="L187" i="1"/>
  <c r="K187" i="1"/>
  <c r="H187" i="1"/>
  <c r="G187" i="1"/>
  <c r="E187" i="1"/>
  <c r="AP186" i="1"/>
  <c r="AO186" i="1"/>
  <c r="AM186" i="1"/>
  <c r="AL186" i="1"/>
  <c r="AJ186" i="1"/>
  <c r="AI186" i="1"/>
  <c r="AG186" i="1"/>
  <c r="AF186" i="1"/>
  <c r="AD186" i="1"/>
  <c r="AC186" i="1"/>
  <c r="AA186" i="1"/>
  <c r="Z186" i="1"/>
  <c r="X186" i="1"/>
  <c r="W186" i="1"/>
  <c r="U186" i="1"/>
  <c r="T186" i="1"/>
  <c r="R186" i="1"/>
  <c r="Q186" i="1"/>
  <c r="S186" i="1" s="1"/>
  <c r="O186" i="1"/>
  <c r="N186" i="1"/>
  <c r="L186" i="1"/>
  <c r="K186" i="1"/>
  <c r="H186" i="1"/>
  <c r="G186" i="1"/>
  <c r="E186" i="1"/>
  <c r="AP185" i="1"/>
  <c r="AO185" i="1"/>
  <c r="AM185" i="1"/>
  <c r="AL185" i="1"/>
  <c r="AJ185" i="1"/>
  <c r="AI185" i="1"/>
  <c r="AG185" i="1"/>
  <c r="AF185" i="1"/>
  <c r="AD185" i="1"/>
  <c r="AC185" i="1"/>
  <c r="AA185" i="1"/>
  <c r="Z185" i="1"/>
  <c r="X185" i="1"/>
  <c r="W185" i="1"/>
  <c r="U185" i="1"/>
  <c r="T185" i="1"/>
  <c r="R185" i="1"/>
  <c r="Q185" i="1"/>
  <c r="O185" i="1"/>
  <c r="N185" i="1"/>
  <c r="L185" i="1"/>
  <c r="K185" i="1"/>
  <c r="H185" i="1"/>
  <c r="G185" i="1"/>
  <c r="E185" i="1"/>
  <c r="AP184" i="1"/>
  <c r="AO184" i="1"/>
  <c r="AM184" i="1"/>
  <c r="AL184" i="1"/>
  <c r="AJ184" i="1"/>
  <c r="AI184" i="1"/>
  <c r="AG184" i="1"/>
  <c r="AF184" i="1"/>
  <c r="AD184" i="1"/>
  <c r="AC184" i="1"/>
  <c r="AA184" i="1"/>
  <c r="Z184" i="1"/>
  <c r="X184" i="1"/>
  <c r="W184" i="1"/>
  <c r="U184" i="1"/>
  <c r="T184" i="1"/>
  <c r="R184" i="1"/>
  <c r="Q184" i="1"/>
  <c r="O184" i="1"/>
  <c r="N184" i="1"/>
  <c r="L184" i="1"/>
  <c r="K184" i="1"/>
  <c r="H184" i="1"/>
  <c r="G184" i="1"/>
  <c r="E184" i="1"/>
  <c r="AP183" i="1"/>
  <c r="AQ183" i="1" s="1"/>
  <c r="AO183" i="1"/>
  <c r="AM183" i="1"/>
  <c r="AL183" i="1"/>
  <c r="AJ183" i="1"/>
  <c r="AI183" i="1"/>
  <c r="AG183" i="1"/>
  <c r="AF183" i="1"/>
  <c r="AD183" i="1"/>
  <c r="AC183" i="1"/>
  <c r="AA183" i="1"/>
  <c r="Z183" i="1"/>
  <c r="X183" i="1"/>
  <c r="W183" i="1"/>
  <c r="U183" i="1"/>
  <c r="T183" i="1"/>
  <c r="R183" i="1"/>
  <c r="Q183" i="1"/>
  <c r="O183" i="1"/>
  <c r="N183" i="1"/>
  <c r="L183" i="1"/>
  <c r="K183" i="1"/>
  <c r="H183" i="1"/>
  <c r="G183" i="1"/>
  <c r="E183" i="1"/>
  <c r="AP182" i="1"/>
  <c r="AO182" i="1"/>
  <c r="AM182" i="1"/>
  <c r="AL182" i="1"/>
  <c r="AJ182" i="1"/>
  <c r="AI182" i="1"/>
  <c r="AG182" i="1"/>
  <c r="AF182" i="1"/>
  <c r="AD182" i="1"/>
  <c r="AC182" i="1"/>
  <c r="AA182" i="1"/>
  <c r="Z182" i="1"/>
  <c r="X182" i="1"/>
  <c r="W182" i="1"/>
  <c r="U182" i="1"/>
  <c r="T182" i="1"/>
  <c r="R182" i="1"/>
  <c r="Q182" i="1"/>
  <c r="S182" i="1" s="1"/>
  <c r="O182" i="1"/>
  <c r="N182" i="1"/>
  <c r="L182" i="1"/>
  <c r="K182" i="1"/>
  <c r="H182" i="1"/>
  <c r="G182" i="1"/>
  <c r="E182" i="1"/>
  <c r="AP181" i="1"/>
  <c r="AO181" i="1"/>
  <c r="AM181" i="1"/>
  <c r="AL181" i="1"/>
  <c r="AJ181" i="1"/>
  <c r="AI181" i="1"/>
  <c r="AG181" i="1"/>
  <c r="AF181" i="1"/>
  <c r="AD181" i="1"/>
  <c r="AC181" i="1"/>
  <c r="AA181" i="1"/>
  <c r="Z181" i="1"/>
  <c r="X181" i="1"/>
  <c r="W181" i="1"/>
  <c r="U181" i="1"/>
  <c r="T181" i="1"/>
  <c r="R181" i="1"/>
  <c r="Q181" i="1"/>
  <c r="O181" i="1"/>
  <c r="N181" i="1"/>
  <c r="L181" i="1"/>
  <c r="K181" i="1"/>
  <c r="H181" i="1"/>
  <c r="G181" i="1"/>
  <c r="E181" i="1"/>
  <c r="AP180" i="1"/>
  <c r="AO180" i="1"/>
  <c r="AM180" i="1"/>
  <c r="AL180" i="1"/>
  <c r="AJ180" i="1"/>
  <c r="AI180" i="1"/>
  <c r="AG180" i="1"/>
  <c r="AF180" i="1"/>
  <c r="AD180" i="1"/>
  <c r="AC180" i="1"/>
  <c r="AA180" i="1"/>
  <c r="Z180" i="1"/>
  <c r="X180" i="1"/>
  <c r="W180" i="1"/>
  <c r="U180" i="1"/>
  <c r="T180" i="1"/>
  <c r="V180" i="1" s="1"/>
  <c r="R180" i="1"/>
  <c r="Q180" i="1"/>
  <c r="O180" i="1"/>
  <c r="N180" i="1"/>
  <c r="L180" i="1"/>
  <c r="K180" i="1"/>
  <c r="H180" i="1"/>
  <c r="G180" i="1"/>
  <c r="I180" i="1" s="1"/>
  <c r="E180" i="1"/>
  <c r="AP179" i="1"/>
  <c r="AO179" i="1"/>
  <c r="AM179" i="1"/>
  <c r="AL179" i="1"/>
  <c r="AJ179" i="1"/>
  <c r="AI179" i="1"/>
  <c r="AG179" i="1"/>
  <c r="AF179" i="1"/>
  <c r="AD179" i="1"/>
  <c r="AC179" i="1"/>
  <c r="AA179" i="1"/>
  <c r="Z179" i="1"/>
  <c r="X179" i="1"/>
  <c r="W179" i="1"/>
  <c r="U179" i="1"/>
  <c r="T179" i="1"/>
  <c r="R179" i="1"/>
  <c r="Q179" i="1"/>
  <c r="O179" i="1"/>
  <c r="N179" i="1"/>
  <c r="L179" i="1"/>
  <c r="K179" i="1"/>
  <c r="H179" i="1"/>
  <c r="G179" i="1"/>
  <c r="E179" i="1"/>
  <c r="AP178" i="1"/>
  <c r="AO178" i="1"/>
  <c r="AM178" i="1"/>
  <c r="AL178" i="1"/>
  <c r="AJ178" i="1"/>
  <c r="AI178" i="1"/>
  <c r="AG178" i="1"/>
  <c r="AF178" i="1"/>
  <c r="AD178" i="1"/>
  <c r="AC178" i="1"/>
  <c r="AA178" i="1"/>
  <c r="Z178" i="1"/>
  <c r="X178" i="1"/>
  <c r="W178" i="1"/>
  <c r="U178" i="1"/>
  <c r="T178" i="1"/>
  <c r="R178" i="1"/>
  <c r="Q178" i="1"/>
  <c r="S178" i="1" s="1"/>
  <c r="O178" i="1"/>
  <c r="N178" i="1"/>
  <c r="L178" i="1"/>
  <c r="K178" i="1"/>
  <c r="H178" i="1"/>
  <c r="G178" i="1"/>
  <c r="E178" i="1"/>
  <c r="AP177" i="1"/>
  <c r="AO177" i="1"/>
  <c r="AM177" i="1"/>
  <c r="AL177" i="1"/>
  <c r="AJ177" i="1"/>
  <c r="AI177" i="1"/>
  <c r="AG177" i="1"/>
  <c r="AF177" i="1"/>
  <c r="AD177" i="1"/>
  <c r="AC177" i="1"/>
  <c r="AA177" i="1"/>
  <c r="Z177" i="1"/>
  <c r="X177" i="1"/>
  <c r="W177" i="1"/>
  <c r="U177" i="1"/>
  <c r="T177" i="1"/>
  <c r="R177" i="1"/>
  <c r="Q177" i="1"/>
  <c r="O177" i="1"/>
  <c r="N177" i="1"/>
  <c r="L177" i="1"/>
  <c r="K177" i="1"/>
  <c r="H177" i="1"/>
  <c r="G177" i="1"/>
  <c r="E177" i="1"/>
  <c r="AP176" i="1"/>
  <c r="AO176" i="1"/>
  <c r="AM176" i="1"/>
  <c r="AL176" i="1"/>
  <c r="AJ176" i="1"/>
  <c r="AI176" i="1"/>
  <c r="AG176" i="1"/>
  <c r="AF176" i="1"/>
  <c r="AD176" i="1"/>
  <c r="AC176" i="1"/>
  <c r="AA176" i="1"/>
  <c r="Z176" i="1"/>
  <c r="X176" i="1"/>
  <c r="W176" i="1"/>
  <c r="U176" i="1"/>
  <c r="T176" i="1"/>
  <c r="R176" i="1"/>
  <c r="Q176" i="1"/>
  <c r="O176" i="1"/>
  <c r="N176" i="1"/>
  <c r="L176" i="1"/>
  <c r="K176" i="1"/>
  <c r="H176" i="1"/>
  <c r="G176" i="1"/>
  <c r="E176" i="1"/>
  <c r="AP175" i="1"/>
  <c r="AO175" i="1"/>
  <c r="AM175" i="1"/>
  <c r="AL175" i="1"/>
  <c r="AJ175" i="1"/>
  <c r="AI175" i="1"/>
  <c r="AG175" i="1"/>
  <c r="AF175" i="1"/>
  <c r="AD175" i="1"/>
  <c r="AC175" i="1"/>
  <c r="AA175" i="1"/>
  <c r="Z175" i="1"/>
  <c r="X175" i="1"/>
  <c r="W175" i="1"/>
  <c r="U175" i="1"/>
  <c r="T175" i="1"/>
  <c r="R175" i="1"/>
  <c r="Q175" i="1"/>
  <c r="O175" i="1"/>
  <c r="N175" i="1"/>
  <c r="L175" i="1"/>
  <c r="K175" i="1"/>
  <c r="H175" i="1"/>
  <c r="G175" i="1"/>
  <c r="E175" i="1"/>
  <c r="AP174" i="1"/>
  <c r="AO174" i="1"/>
  <c r="AM174" i="1"/>
  <c r="AL174" i="1"/>
  <c r="AJ174" i="1"/>
  <c r="AI174" i="1"/>
  <c r="AG174" i="1"/>
  <c r="AF174" i="1"/>
  <c r="AD174" i="1"/>
  <c r="AC174" i="1"/>
  <c r="AA174" i="1"/>
  <c r="Z174" i="1"/>
  <c r="X174" i="1"/>
  <c r="W174" i="1"/>
  <c r="U174" i="1"/>
  <c r="T174" i="1"/>
  <c r="R174" i="1"/>
  <c r="Q174" i="1"/>
  <c r="O174" i="1"/>
  <c r="N174" i="1"/>
  <c r="L174" i="1"/>
  <c r="K174" i="1"/>
  <c r="H174" i="1"/>
  <c r="G174" i="1"/>
  <c r="E174" i="1"/>
  <c r="AP173" i="1"/>
  <c r="AO173" i="1"/>
  <c r="AM173" i="1"/>
  <c r="AL173" i="1"/>
  <c r="AJ173" i="1"/>
  <c r="AI173" i="1"/>
  <c r="AG173" i="1"/>
  <c r="AF173" i="1"/>
  <c r="AD173" i="1"/>
  <c r="AC173" i="1"/>
  <c r="AA173" i="1"/>
  <c r="Z173" i="1"/>
  <c r="X173" i="1"/>
  <c r="W173" i="1"/>
  <c r="U173" i="1"/>
  <c r="T173" i="1"/>
  <c r="R173" i="1"/>
  <c r="Q173" i="1"/>
  <c r="O173" i="1"/>
  <c r="N173" i="1"/>
  <c r="L173" i="1"/>
  <c r="K173" i="1"/>
  <c r="H173" i="1"/>
  <c r="G173" i="1"/>
  <c r="E173" i="1"/>
  <c r="AP172" i="1"/>
  <c r="AO172" i="1"/>
  <c r="AM172" i="1"/>
  <c r="AL172" i="1"/>
  <c r="AJ172" i="1"/>
  <c r="AI172" i="1"/>
  <c r="AG172" i="1"/>
  <c r="AF172" i="1"/>
  <c r="AD172" i="1"/>
  <c r="AC172" i="1"/>
  <c r="AA172" i="1"/>
  <c r="Z172" i="1"/>
  <c r="X172" i="1"/>
  <c r="W172" i="1"/>
  <c r="U172" i="1"/>
  <c r="T172" i="1"/>
  <c r="R172" i="1"/>
  <c r="Q172" i="1"/>
  <c r="O172" i="1"/>
  <c r="N172" i="1"/>
  <c r="L172" i="1"/>
  <c r="K172" i="1"/>
  <c r="H172" i="1"/>
  <c r="G172" i="1"/>
  <c r="E172" i="1"/>
  <c r="AP171" i="1"/>
  <c r="AO171" i="1"/>
  <c r="AM171" i="1"/>
  <c r="AL171" i="1"/>
  <c r="AJ171" i="1"/>
  <c r="AI171" i="1"/>
  <c r="AG171" i="1"/>
  <c r="AF171" i="1"/>
  <c r="AD171" i="1"/>
  <c r="AC171" i="1"/>
  <c r="AA171" i="1"/>
  <c r="Z171" i="1"/>
  <c r="X171" i="1"/>
  <c r="W171" i="1"/>
  <c r="U171" i="1"/>
  <c r="T171" i="1"/>
  <c r="R171" i="1"/>
  <c r="Q171" i="1"/>
  <c r="O171" i="1"/>
  <c r="N171" i="1"/>
  <c r="L171" i="1"/>
  <c r="K171" i="1"/>
  <c r="H171" i="1"/>
  <c r="G171" i="1"/>
  <c r="E171" i="1"/>
  <c r="AP170" i="1"/>
  <c r="AO170" i="1"/>
  <c r="AM170" i="1"/>
  <c r="AL170" i="1"/>
  <c r="AJ170" i="1"/>
  <c r="AI170" i="1"/>
  <c r="AG170" i="1"/>
  <c r="AF170" i="1"/>
  <c r="AD170" i="1"/>
  <c r="AC170" i="1"/>
  <c r="AA170" i="1"/>
  <c r="Z170" i="1"/>
  <c r="X170" i="1"/>
  <c r="W170" i="1"/>
  <c r="U170" i="1"/>
  <c r="T170" i="1"/>
  <c r="R170" i="1"/>
  <c r="Q170" i="1"/>
  <c r="O170" i="1"/>
  <c r="N170" i="1"/>
  <c r="L170" i="1"/>
  <c r="K170" i="1"/>
  <c r="H170" i="1"/>
  <c r="G170" i="1"/>
  <c r="E170" i="1"/>
  <c r="AP169" i="1"/>
  <c r="AO169" i="1"/>
  <c r="AM169" i="1"/>
  <c r="AL169" i="1"/>
  <c r="AJ169" i="1"/>
  <c r="AI169" i="1"/>
  <c r="AG169" i="1"/>
  <c r="AF169" i="1"/>
  <c r="AD169" i="1"/>
  <c r="AC169" i="1"/>
  <c r="AA169" i="1"/>
  <c r="Z169" i="1"/>
  <c r="X169" i="1"/>
  <c r="W169" i="1"/>
  <c r="U169" i="1"/>
  <c r="T169" i="1"/>
  <c r="R169" i="1"/>
  <c r="Q169" i="1"/>
  <c r="O169" i="1"/>
  <c r="N169" i="1"/>
  <c r="L169" i="1"/>
  <c r="K169" i="1"/>
  <c r="H169" i="1"/>
  <c r="G169" i="1"/>
  <c r="E169" i="1"/>
  <c r="AP168" i="1"/>
  <c r="AO168" i="1"/>
  <c r="AM168" i="1"/>
  <c r="AL168" i="1"/>
  <c r="AJ168" i="1"/>
  <c r="AI168" i="1"/>
  <c r="AG168" i="1"/>
  <c r="AF168" i="1"/>
  <c r="AD168" i="1"/>
  <c r="AC168" i="1"/>
  <c r="AA168" i="1"/>
  <c r="Z168" i="1"/>
  <c r="X168" i="1"/>
  <c r="W168" i="1"/>
  <c r="U168" i="1"/>
  <c r="T168" i="1"/>
  <c r="R168" i="1"/>
  <c r="Q168" i="1"/>
  <c r="O168" i="1"/>
  <c r="N168" i="1"/>
  <c r="L168" i="1"/>
  <c r="K168" i="1"/>
  <c r="H168" i="1"/>
  <c r="G168" i="1"/>
  <c r="E168" i="1"/>
  <c r="AP167" i="1"/>
  <c r="AO167" i="1"/>
  <c r="AM167" i="1"/>
  <c r="AL167" i="1"/>
  <c r="AJ167" i="1"/>
  <c r="AI167" i="1"/>
  <c r="AG167" i="1"/>
  <c r="AF167" i="1"/>
  <c r="AD167" i="1"/>
  <c r="AC167" i="1"/>
  <c r="AA167" i="1"/>
  <c r="Z167" i="1"/>
  <c r="X167" i="1"/>
  <c r="W167" i="1"/>
  <c r="U167" i="1"/>
  <c r="T167" i="1"/>
  <c r="R167" i="1"/>
  <c r="Q167" i="1"/>
  <c r="O167" i="1"/>
  <c r="N167" i="1"/>
  <c r="L167" i="1"/>
  <c r="K167" i="1"/>
  <c r="H167" i="1"/>
  <c r="G167" i="1"/>
  <c r="E167" i="1"/>
  <c r="AP166" i="1"/>
  <c r="AO166" i="1"/>
  <c r="AM166" i="1"/>
  <c r="AL166" i="1"/>
  <c r="AJ166" i="1"/>
  <c r="AI166" i="1"/>
  <c r="AG166" i="1"/>
  <c r="AF166" i="1"/>
  <c r="AD166" i="1"/>
  <c r="AC166" i="1"/>
  <c r="AA166" i="1"/>
  <c r="Z166" i="1"/>
  <c r="X166" i="1"/>
  <c r="W166" i="1"/>
  <c r="U166" i="1"/>
  <c r="T166" i="1"/>
  <c r="R166" i="1"/>
  <c r="Q166" i="1"/>
  <c r="O166" i="1"/>
  <c r="N166" i="1"/>
  <c r="L166" i="1"/>
  <c r="K166" i="1"/>
  <c r="H166" i="1"/>
  <c r="G166" i="1"/>
  <c r="E166" i="1"/>
  <c r="AP165" i="1"/>
  <c r="AO165" i="1"/>
  <c r="AM165" i="1"/>
  <c r="AL165" i="1"/>
  <c r="AJ165" i="1"/>
  <c r="AI165" i="1"/>
  <c r="AG165" i="1"/>
  <c r="AF165" i="1"/>
  <c r="AD165" i="1"/>
  <c r="AC165" i="1"/>
  <c r="AA165" i="1"/>
  <c r="Z165" i="1"/>
  <c r="X165" i="1"/>
  <c r="W165" i="1"/>
  <c r="U165" i="1"/>
  <c r="T165" i="1"/>
  <c r="R165" i="1"/>
  <c r="Q165" i="1"/>
  <c r="O165" i="1"/>
  <c r="N165" i="1"/>
  <c r="L165" i="1"/>
  <c r="K165" i="1"/>
  <c r="H165" i="1"/>
  <c r="G165" i="1"/>
  <c r="E165" i="1"/>
  <c r="AP164" i="1"/>
  <c r="AO164" i="1"/>
  <c r="AM164" i="1"/>
  <c r="AL164" i="1"/>
  <c r="AJ164" i="1"/>
  <c r="AI164" i="1"/>
  <c r="AG164" i="1"/>
  <c r="AF164" i="1"/>
  <c r="AD164" i="1"/>
  <c r="AC164" i="1"/>
  <c r="AA164" i="1"/>
  <c r="Z164" i="1"/>
  <c r="X164" i="1"/>
  <c r="W164" i="1"/>
  <c r="U164" i="1"/>
  <c r="T164" i="1"/>
  <c r="R164" i="1"/>
  <c r="Q164" i="1"/>
  <c r="O164" i="1"/>
  <c r="N164" i="1"/>
  <c r="L164" i="1"/>
  <c r="K164" i="1"/>
  <c r="H164" i="1"/>
  <c r="G164" i="1"/>
  <c r="E164" i="1"/>
  <c r="AP163" i="1"/>
  <c r="AO163" i="1"/>
  <c r="AM163" i="1"/>
  <c r="AL163" i="1"/>
  <c r="AJ163" i="1"/>
  <c r="AI163" i="1"/>
  <c r="AG163" i="1"/>
  <c r="AF163" i="1"/>
  <c r="AD163" i="1"/>
  <c r="AC163" i="1"/>
  <c r="AA163" i="1"/>
  <c r="Z163" i="1"/>
  <c r="AB163" i="1" s="1"/>
  <c r="X163" i="1"/>
  <c r="W163" i="1"/>
  <c r="U163" i="1"/>
  <c r="T163" i="1"/>
  <c r="V163" i="1" s="1"/>
  <c r="R163" i="1"/>
  <c r="Q163" i="1"/>
  <c r="O163" i="1"/>
  <c r="N163" i="1"/>
  <c r="L163" i="1"/>
  <c r="K163" i="1"/>
  <c r="H163" i="1"/>
  <c r="G163" i="1"/>
  <c r="I163" i="1" s="1"/>
  <c r="E163" i="1"/>
  <c r="AP162" i="1"/>
  <c r="AO162" i="1"/>
  <c r="AM162" i="1"/>
  <c r="AL162" i="1"/>
  <c r="AJ162" i="1"/>
  <c r="AI162" i="1"/>
  <c r="AG162" i="1"/>
  <c r="AF162" i="1"/>
  <c r="AD162" i="1"/>
  <c r="AC162" i="1"/>
  <c r="AA162" i="1"/>
  <c r="Z162" i="1"/>
  <c r="X162" i="1"/>
  <c r="W162" i="1"/>
  <c r="U162" i="1"/>
  <c r="T162" i="1"/>
  <c r="R162" i="1"/>
  <c r="Q162" i="1"/>
  <c r="O162" i="1"/>
  <c r="N162" i="1"/>
  <c r="L162" i="1"/>
  <c r="K162" i="1"/>
  <c r="H162" i="1"/>
  <c r="G162" i="1"/>
  <c r="E162" i="1"/>
  <c r="AP161" i="1"/>
  <c r="AO161" i="1"/>
  <c r="AM161" i="1"/>
  <c r="AL161" i="1"/>
  <c r="AJ161" i="1"/>
  <c r="AI161" i="1"/>
  <c r="AK161" i="1" s="1"/>
  <c r="AG161" i="1"/>
  <c r="AF161" i="1"/>
  <c r="AD161" i="1"/>
  <c r="AC161" i="1"/>
  <c r="AA161" i="1"/>
  <c r="Z161" i="1"/>
  <c r="X161" i="1"/>
  <c r="W161" i="1"/>
  <c r="U161" i="1"/>
  <c r="T161" i="1"/>
  <c r="R161" i="1"/>
  <c r="Q161" i="1"/>
  <c r="O161" i="1"/>
  <c r="N161" i="1"/>
  <c r="L161" i="1"/>
  <c r="K161" i="1"/>
  <c r="H161" i="1"/>
  <c r="G161" i="1"/>
  <c r="E161" i="1"/>
  <c r="AP160" i="1"/>
  <c r="AO160" i="1"/>
  <c r="AM160" i="1"/>
  <c r="AL160" i="1"/>
  <c r="AJ160" i="1"/>
  <c r="AI160" i="1"/>
  <c r="AG160" i="1"/>
  <c r="AF160" i="1"/>
  <c r="AD160" i="1"/>
  <c r="AC160" i="1"/>
  <c r="AA160" i="1"/>
  <c r="Z160" i="1"/>
  <c r="X160" i="1"/>
  <c r="W160" i="1"/>
  <c r="U160" i="1"/>
  <c r="T160" i="1"/>
  <c r="R160" i="1"/>
  <c r="Q160" i="1"/>
  <c r="O160" i="1"/>
  <c r="N160" i="1"/>
  <c r="L160" i="1"/>
  <c r="K160" i="1"/>
  <c r="H160" i="1"/>
  <c r="G160" i="1"/>
  <c r="E160" i="1"/>
  <c r="AP159" i="1"/>
  <c r="AO159" i="1"/>
  <c r="AM159" i="1"/>
  <c r="AL159" i="1"/>
  <c r="AN159" i="1" s="1"/>
  <c r="AJ159" i="1"/>
  <c r="AI159" i="1"/>
  <c r="AG159" i="1"/>
  <c r="AF159" i="1"/>
  <c r="AH159" i="1" s="1"/>
  <c r="AD159" i="1"/>
  <c r="AC159" i="1"/>
  <c r="AA159" i="1"/>
  <c r="Z159" i="1"/>
  <c r="X159" i="1"/>
  <c r="W159" i="1"/>
  <c r="U159" i="1"/>
  <c r="T159" i="1"/>
  <c r="R159" i="1"/>
  <c r="Q159" i="1"/>
  <c r="O159" i="1"/>
  <c r="N159" i="1"/>
  <c r="L159" i="1"/>
  <c r="K159" i="1"/>
  <c r="H159" i="1"/>
  <c r="G159" i="1"/>
  <c r="E159" i="1"/>
  <c r="AP158" i="1"/>
  <c r="AO158" i="1"/>
  <c r="AM158" i="1"/>
  <c r="AL158" i="1"/>
  <c r="AJ158" i="1"/>
  <c r="AI158" i="1"/>
  <c r="AG158" i="1"/>
  <c r="AF158" i="1"/>
  <c r="AD158" i="1"/>
  <c r="AC158" i="1"/>
  <c r="AA158" i="1"/>
  <c r="Z158" i="1"/>
  <c r="X158" i="1"/>
  <c r="W158" i="1"/>
  <c r="U158" i="1"/>
  <c r="T158" i="1"/>
  <c r="R158" i="1"/>
  <c r="Q158" i="1"/>
  <c r="O158" i="1"/>
  <c r="N158" i="1"/>
  <c r="L158" i="1"/>
  <c r="K158" i="1"/>
  <c r="H158" i="1"/>
  <c r="G158" i="1"/>
  <c r="E158" i="1"/>
  <c r="AP157" i="1"/>
  <c r="AO157" i="1"/>
  <c r="AM157" i="1"/>
  <c r="AL157" i="1"/>
  <c r="AJ157" i="1"/>
  <c r="AI157" i="1"/>
  <c r="AG157" i="1"/>
  <c r="AF157" i="1"/>
  <c r="AD157" i="1"/>
  <c r="AC157" i="1"/>
  <c r="AA157" i="1"/>
  <c r="Z157" i="1"/>
  <c r="X157" i="1"/>
  <c r="W157" i="1"/>
  <c r="Y157" i="1" s="1"/>
  <c r="U157" i="1"/>
  <c r="T157" i="1"/>
  <c r="R157" i="1"/>
  <c r="Q157" i="1"/>
  <c r="O157" i="1"/>
  <c r="N157" i="1"/>
  <c r="L157" i="1"/>
  <c r="K157" i="1"/>
  <c r="H157" i="1"/>
  <c r="G157" i="1"/>
  <c r="E157" i="1"/>
  <c r="AP156" i="1"/>
  <c r="AO156" i="1"/>
  <c r="AM156" i="1"/>
  <c r="AL156" i="1"/>
  <c r="AJ156" i="1"/>
  <c r="AI156" i="1"/>
  <c r="AG156" i="1"/>
  <c r="AF156" i="1"/>
  <c r="AD156" i="1"/>
  <c r="AC156" i="1"/>
  <c r="AA156" i="1"/>
  <c r="Z156" i="1"/>
  <c r="X156" i="1"/>
  <c r="W156" i="1"/>
  <c r="U156" i="1"/>
  <c r="T156" i="1"/>
  <c r="R156" i="1"/>
  <c r="Q156" i="1"/>
  <c r="O156" i="1"/>
  <c r="N156" i="1"/>
  <c r="L156" i="1"/>
  <c r="K156" i="1"/>
  <c r="H156" i="1"/>
  <c r="G156" i="1"/>
  <c r="E156" i="1"/>
  <c r="AP155" i="1"/>
  <c r="AO155" i="1"/>
  <c r="AM155" i="1"/>
  <c r="AL155" i="1"/>
  <c r="AN155" i="1" s="1"/>
  <c r="AJ155" i="1"/>
  <c r="AI155" i="1"/>
  <c r="AG155" i="1"/>
  <c r="AF155" i="1"/>
  <c r="AD155" i="1"/>
  <c r="AC155" i="1"/>
  <c r="AA155" i="1"/>
  <c r="Z155" i="1"/>
  <c r="X155" i="1"/>
  <c r="W155" i="1"/>
  <c r="U155" i="1"/>
  <c r="T155" i="1"/>
  <c r="R155" i="1"/>
  <c r="Q155" i="1"/>
  <c r="O155" i="1"/>
  <c r="N155" i="1"/>
  <c r="L155" i="1"/>
  <c r="K155" i="1"/>
  <c r="H155" i="1"/>
  <c r="G155" i="1"/>
  <c r="E155" i="1"/>
  <c r="AP154" i="1"/>
  <c r="AO154" i="1"/>
  <c r="AM154" i="1"/>
  <c r="AL154" i="1"/>
  <c r="AJ154" i="1"/>
  <c r="AI154" i="1"/>
  <c r="AG154" i="1"/>
  <c r="AF154" i="1"/>
  <c r="AD154" i="1"/>
  <c r="AC154" i="1"/>
  <c r="AA154" i="1"/>
  <c r="Z154" i="1"/>
  <c r="X154" i="1"/>
  <c r="W154" i="1"/>
  <c r="U154" i="1"/>
  <c r="T154" i="1"/>
  <c r="R154" i="1"/>
  <c r="Q154" i="1"/>
  <c r="O154" i="1"/>
  <c r="N154" i="1"/>
  <c r="L154" i="1"/>
  <c r="K154" i="1"/>
  <c r="H154" i="1"/>
  <c r="G154" i="1"/>
  <c r="E154" i="1"/>
  <c r="AP153" i="1"/>
  <c r="AO153" i="1"/>
  <c r="AM153" i="1"/>
  <c r="AL153" i="1"/>
  <c r="AJ153" i="1"/>
  <c r="AI153" i="1"/>
  <c r="AG153" i="1"/>
  <c r="AF153" i="1"/>
  <c r="AD153" i="1"/>
  <c r="AC153" i="1"/>
  <c r="AA153" i="1"/>
  <c r="Z153" i="1"/>
  <c r="X153" i="1"/>
  <c r="W153" i="1"/>
  <c r="Y153" i="1" s="1"/>
  <c r="U153" i="1"/>
  <c r="T153" i="1"/>
  <c r="R153" i="1"/>
  <c r="Q153" i="1"/>
  <c r="O153" i="1"/>
  <c r="N153" i="1"/>
  <c r="L153" i="1"/>
  <c r="K153" i="1"/>
  <c r="H153" i="1"/>
  <c r="G153" i="1"/>
  <c r="E153" i="1"/>
  <c r="AP152" i="1"/>
  <c r="AO152" i="1"/>
  <c r="AM152" i="1"/>
  <c r="AL152" i="1"/>
  <c r="AJ152" i="1"/>
  <c r="AI152" i="1"/>
  <c r="AG152" i="1"/>
  <c r="AF152" i="1"/>
  <c r="AD152" i="1"/>
  <c r="AC152" i="1"/>
  <c r="AA152" i="1"/>
  <c r="Z152" i="1"/>
  <c r="X152" i="1"/>
  <c r="W152" i="1"/>
  <c r="U152" i="1"/>
  <c r="T152" i="1"/>
  <c r="R152" i="1"/>
  <c r="Q152" i="1"/>
  <c r="O152" i="1"/>
  <c r="N152" i="1"/>
  <c r="L152" i="1"/>
  <c r="K152" i="1"/>
  <c r="H152" i="1"/>
  <c r="G152" i="1"/>
  <c r="E152" i="1"/>
  <c r="AP151" i="1"/>
  <c r="AO151" i="1"/>
  <c r="AQ151" i="1" s="1"/>
  <c r="AM151" i="1"/>
  <c r="AL151" i="1"/>
  <c r="AJ151" i="1"/>
  <c r="AI151" i="1"/>
  <c r="AG151" i="1"/>
  <c r="AF151" i="1"/>
  <c r="AD151" i="1"/>
  <c r="AC151" i="1"/>
  <c r="AE151" i="1" s="1"/>
  <c r="AA151" i="1"/>
  <c r="Z151" i="1"/>
  <c r="X151" i="1"/>
  <c r="W151" i="1"/>
  <c r="Y151" i="1" s="1"/>
  <c r="U151" i="1"/>
  <c r="T151" i="1"/>
  <c r="R151" i="1"/>
  <c r="Q151" i="1"/>
  <c r="S151" i="1" s="1"/>
  <c r="O151" i="1"/>
  <c r="N151" i="1"/>
  <c r="L151" i="1"/>
  <c r="K151" i="1"/>
  <c r="H151" i="1"/>
  <c r="G151" i="1"/>
  <c r="E151" i="1"/>
  <c r="AP150" i="1"/>
  <c r="AO150" i="1"/>
  <c r="AM150" i="1"/>
  <c r="AL150" i="1"/>
  <c r="AJ150" i="1"/>
  <c r="AI150" i="1"/>
  <c r="AG150" i="1"/>
  <c r="AF150" i="1"/>
  <c r="AD150" i="1"/>
  <c r="AC150" i="1"/>
  <c r="AA150" i="1"/>
  <c r="Z150" i="1"/>
  <c r="X150" i="1"/>
  <c r="W150" i="1"/>
  <c r="U150" i="1"/>
  <c r="T150" i="1"/>
  <c r="R150" i="1"/>
  <c r="Q150" i="1"/>
  <c r="O150" i="1"/>
  <c r="N150" i="1"/>
  <c r="L150" i="1"/>
  <c r="K150" i="1"/>
  <c r="H150" i="1"/>
  <c r="G150" i="1"/>
  <c r="E150" i="1"/>
  <c r="AP149" i="1"/>
  <c r="AO149" i="1"/>
  <c r="AM149" i="1"/>
  <c r="AL149" i="1"/>
  <c r="AJ149" i="1"/>
  <c r="AI149" i="1"/>
  <c r="AG149" i="1"/>
  <c r="AF149" i="1"/>
  <c r="AD149" i="1"/>
  <c r="AC149" i="1"/>
  <c r="AE149" i="1" s="1"/>
  <c r="AA149" i="1"/>
  <c r="Z149" i="1"/>
  <c r="X149" i="1"/>
  <c r="W149" i="1"/>
  <c r="Y149" i="1" s="1"/>
  <c r="U149" i="1"/>
  <c r="T149" i="1"/>
  <c r="R149" i="1"/>
  <c r="Q149" i="1"/>
  <c r="O149" i="1"/>
  <c r="N149" i="1"/>
  <c r="L149" i="1"/>
  <c r="K149" i="1"/>
  <c r="H149" i="1"/>
  <c r="G149" i="1"/>
  <c r="E149" i="1"/>
  <c r="AP148" i="1"/>
  <c r="AO148" i="1"/>
  <c r="AM148" i="1"/>
  <c r="AL148" i="1"/>
  <c r="AN148" i="1" s="1"/>
  <c r="AJ148" i="1"/>
  <c r="AI148" i="1"/>
  <c r="AG148" i="1"/>
  <c r="AF148" i="1"/>
  <c r="AH148" i="1" s="1"/>
  <c r="AD148" i="1"/>
  <c r="AC148" i="1"/>
  <c r="AA148" i="1"/>
  <c r="Z148" i="1"/>
  <c r="X148" i="1"/>
  <c r="W148" i="1"/>
  <c r="U148" i="1"/>
  <c r="T148" i="1"/>
  <c r="R148" i="1"/>
  <c r="Q148" i="1"/>
  <c r="O148" i="1"/>
  <c r="N148" i="1"/>
  <c r="P148" i="1" s="1"/>
  <c r="L148" i="1"/>
  <c r="K148" i="1"/>
  <c r="H148" i="1"/>
  <c r="G148" i="1"/>
  <c r="I148" i="1" s="1"/>
  <c r="E148" i="1"/>
  <c r="AP147" i="1"/>
  <c r="AO147" i="1"/>
  <c r="AM147" i="1"/>
  <c r="AL147" i="1"/>
  <c r="AJ147" i="1"/>
  <c r="AI147" i="1"/>
  <c r="AG147" i="1"/>
  <c r="AF147" i="1"/>
  <c r="AD147" i="1"/>
  <c r="AC147" i="1"/>
  <c r="AA147" i="1"/>
  <c r="Z147" i="1"/>
  <c r="X147" i="1"/>
  <c r="W147" i="1"/>
  <c r="U147" i="1"/>
  <c r="T147" i="1"/>
  <c r="R147" i="1"/>
  <c r="Q147" i="1"/>
  <c r="O147" i="1"/>
  <c r="N147" i="1"/>
  <c r="L147" i="1"/>
  <c r="K147" i="1"/>
  <c r="H147" i="1"/>
  <c r="G147" i="1"/>
  <c r="E147" i="1"/>
  <c r="AP146" i="1"/>
  <c r="AO146" i="1"/>
  <c r="AM146" i="1"/>
  <c r="AL146" i="1"/>
  <c r="AJ146" i="1"/>
  <c r="AI146" i="1"/>
  <c r="AG146" i="1"/>
  <c r="AF146" i="1"/>
  <c r="AD146" i="1"/>
  <c r="AC146" i="1"/>
  <c r="AA146" i="1"/>
  <c r="AB146" i="1" s="1"/>
  <c r="Z146" i="1"/>
  <c r="X146" i="1"/>
  <c r="W146" i="1"/>
  <c r="U146" i="1"/>
  <c r="T146" i="1"/>
  <c r="R146" i="1"/>
  <c r="Q146" i="1"/>
  <c r="O146" i="1"/>
  <c r="N146" i="1"/>
  <c r="L146" i="1"/>
  <c r="K146" i="1"/>
  <c r="H146" i="1"/>
  <c r="G146" i="1"/>
  <c r="E146" i="1"/>
  <c r="AP145" i="1"/>
  <c r="AO145" i="1"/>
  <c r="AM145" i="1"/>
  <c r="AL145" i="1"/>
  <c r="AN145" i="1" s="1"/>
  <c r="AJ145" i="1"/>
  <c r="AI145" i="1"/>
  <c r="AG145" i="1"/>
  <c r="AF145" i="1"/>
  <c r="AH145" i="1" s="1"/>
  <c r="AD145" i="1"/>
  <c r="AC145" i="1"/>
  <c r="AA145" i="1"/>
  <c r="Z145" i="1"/>
  <c r="AB145" i="1" s="1"/>
  <c r="X145" i="1"/>
  <c r="W145" i="1"/>
  <c r="U145" i="1"/>
  <c r="T145" i="1"/>
  <c r="V145" i="1" s="1"/>
  <c r="R145" i="1"/>
  <c r="Q145" i="1"/>
  <c r="O145" i="1"/>
  <c r="N145" i="1"/>
  <c r="L145" i="1"/>
  <c r="K145" i="1"/>
  <c r="H145" i="1"/>
  <c r="G145" i="1"/>
  <c r="E145" i="1"/>
  <c r="AP144" i="1"/>
  <c r="AO144" i="1"/>
  <c r="AM144" i="1"/>
  <c r="AL144" i="1"/>
  <c r="AJ144" i="1"/>
  <c r="AI144" i="1"/>
  <c r="AG144" i="1"/>
  <c r="AF144" i="1"/>
  <c r="AD144" i="1"/>
  <c r="AC144" i="1"/>
  <c r="AA144" i="1"/>
  <c r="Z144" i="1"/>
  <c r="X144" i="1"/>
  <c r="W144" i="1"/>
  <c r="U144" i="1"/>
  <c r="T144" i="1"/>
  <c r="R144" i="1"/>
  <c r="Q144" i="1"/>
  <c r="O144" i="1"/>
  <c r="N144" i="1"/>
  <c r="P144" i="1" s="1"/>
  <c r="L144" i="1"/>
  <c r="K144" i="1"/>
  <c r="H144" i="1"/>
  <c r="G144" i="1"/>
  <c r="I144" i="1" s="1"/>
  <c r="E144" i="1"/>
  <c r="AP143" i="1"/>
  <c r="AO143" i="1"/>
  <c r="AM143" i="1"/>
  <c r="AL143" i="1"/>
  <c r="AJ143" i="1"/>
  <c r="AI143" i="1"/>
  <c r="AG143" i="1"/>
  <c r="AF143" i="1"/>
  <c r="AD143" i="1"/>
  <c r="AC143" i="1"/>
  <c r="AA143" i="1"/>
  <c r="Z143" i="1"/>
  <c r="X143" i="1"/>
  <c r="W143" i="1"/>
  <c r="U143" i="1"/>
  <c r="T143" i="1"/>
  <c r="R143" i="1"/>
  <c r="Q143" i="1"/>
  <c r="O143" i="1"/>
  <c r="N143" i="1"/>
  <c r="L143" i="1"/>
  <c r="K143" i="1"/>
  <c r="H143" i="1"/>
  <c r="G143" i="1"/>
  <c r="E143" i="1"/>
  <c r="AP142" i="1"/>
  <c r="AO142" i="1"/>
  <c r="AQ142" i="1" s="1"/>
  <c r="AM142" i="1"/>
  <c r="AL142" i="1"/>
  <c r="AJ142" i="1"/>
  <c r="AI142" i="1"/>
  <c r="AK142" i="1" s="1"/>
  <c r="AG142" i="1"/>
  <c r="AF142" i="1"/>
  <c r="AD142" i="1"/>
  <c r="AC142" i="1"/>
  <c r="AA142" i="1"/>
  <c r="Z142" i="1"/>
  <c r="X142" i="1"/>
  <c r="W142" i="1"/>
  <c r="U142" i="1"/>
  <c r="T142" i="1"/>
  <c r="R142" i="1"/>
  <c r="Q142" i="1"/>
  <c r="O142" i="1"/>
  <c r="N142" i="1"/>
  <c r="L142" i="1"/>
  <c r="K142" i="1"/>
  <c r="H142" i="1"/>
  <c r="G142" i="1"/>
  <c r="E142" i="1"/>
  <c r="AP141" i="1"/>
  <c r="AO141" i="1"/>
  <c r="AM141" i="1"/>
  <c r="AL141" i="1"/>
  <c r="AN141" i="1" s="1"/>
  <c r="AJ141" i="1"/>
  <c r="AI141" i="1"/>
  <c r="AG141" i="1"/>
  <c r="AF141" i="1"/>
  <c r="AD141" i="1"/>
  <c r="AC141" i="1"/>
  <c r="AA141" i="1"/>
  <c r="Z141" i="1"/>
  <c r="AB141" i="1" s="1"/>
  <c r="X141" i="1"/>
  <c r="W141" i="1"/>
  <c r="U141" i="1"/>
  <c r="T141" i="1"/>
  <c r="V141" i="1" s="1"/>
  <c r="R141" i="1"/>
  <c r="Q141" i="1"/>
  <c r="S141" i="1" s="1"/>
  <c r="O141" i="1"/>
  <c r="N141" i="1"/>
  <c r="L141" i="1"/>
  <c r="K141" i="1"/>
  <c r="H141" i="1"/>
  <c r="G141" i="1"/>
  <c r="E141" i="1"/>
  <c r="AP140" i="1"/>
  <c r="AO140" i="1"/>
  <c r="AM140" i="1"/>
  <c r="AL140" i="1"/>
  <c r="AN140" i="1" s="1"/>
  <c r="AJ140" i="1"/>
  <c r="AI140" i="1"/>
  <c r="AG140" i="1"/>
  <c r="AF140" i="1"/>
  <c r="AD140" i="1"/>
  <c r="AC140" i="1"/>
  <c r="AA140" i="1"/>
  <c r="Z140" i="1"/>
  <c r="X140" i="1"/>
  <c r="W140" i="1"/>
  <c r="U140" i="1"/>
  <c r="T140" i="1"/>
  <c r="R140" i="1"/>
  <c r="Q140" i="1"/>
  <c r="O140" i="1"/>
  <c r="N140" i="1"/>
  <c r="L140" i="1"/>
  <c r="K140" i="1"/>
  <c r="H140" i="1"/>
  <c r="G140" i="1"/>
  <c r="E140" i="1"/>
  <c r="AP139" i="1"/>
  <c r="AO139" i="1"/>
  <c r="AM139" i="1"/>
  <c r="AL139" i="1"/>
  <c r="AJ139" i="1"/>
  <c r="AI139" i="1"/>
  <c r="AG139" i="1"/>
  <c r="AF139" i="1"/>
  <c r="AH139" i="1" s="1"/>
  <c r="AD139" i="1"/>
  <c r="AC139" i="1"/>
  <c r="AA139" i="1"/>
  <c r="Z139" i="1"/>
  <c r="X139" i="1"/>
  <c r="W139" i="1"/>
  <c r="U139" i="1"/>
  <c r="T139" i="1"/>
  <c r="V139" i="1" s="1"/>
  <c r="R139" i="1"/>
  <c r="Q139" i="1"/>
  <c r="O139" i="1"/>
  <c r="N139" i="1"/>
  <c r="P139" i="1" s="1"/>
  <c r="L139" i="1"/>
  <c r="K139" i="1"/>
  <c r="H139" i="1"/>
  <c r="G139" i="1"/>
  <c r="I139" i="1" s="1"/>
  <c r="E139" i="1"/>
  <c r="AP138" i="1"/>
  <c r="AO138" i="1"/>
  <c r="AQ138" i="1" s="1"/>
  <c r="AM138" i="1"/>
  <c r="AL138" i="1"/>
  <c r="AJ138" i="1"/>
  <c r="AI138" i="1"/>
  <c r="AK138" i="1" s="1"/>
  <c r="AH138" i="1"/>
  <c r="AG138" i="1"/>
  <c r="AF138" i="1"/>
  <c r="AD138" i="1"/>
  <c r="AC138" i="1"/>
  <c r="AE138" i="1" s="1"/>
  <c r="AA138" i="1"/>
  <c r="Z138" i="1"/>
  <c r="X138" i="1"/>
  <c r="W138" i="1"/>
  <c r="Y138" i="1" s="1"/>
  <c r="U138" i="1"/>
  <c r="T138" i="1"/>
  <c r="R138" i="1"/>
  <c r="Q138" i="1"/>
  <c r="O138" i="1"/>
  <c r="N138" i="1"/>
  <c r="L138" i="1"/>
  <c r="K138" i="1"/>
  <c r="H138" i="1"/>
  <c r="G138" i="1"/>
  <c r="E138" i="1"/>
  <c r="AP137" i="1"/>
  <c r="AO137" i="1"/>
  <c r="AM137" i="1"/>
  <c r="AL137" i="1"/>
  <c r="AN137" i="1" s="1"/>
  <c r="AJ137" i="1"/>
  <c r="AI137" i="1"/>
  <c r="AG137" i="1"/>
  <c r="AF137" i="1"/>
  <c r="AH137" i="1" s="1"/>
  <c r="AD137" i="1"/>
  <c r="AC137" i="1"/>
  <c r="AA137" i="1"/>
  <c r="Z137" i="1"/>
  <c r="AB137" i="1" s="1"/>
  <c r="X137" i="1"/>
  <c r="W137" i="1"/>
  <c r="U137" i="1"/>
  <c r="T137" i="1"/>
  <c r="V137" i="1" s="1"/>
  <c r="S137" i="1"/>
  <c r="R137" i="1"/>
  <c r="Q137" i="1"/>
  <c r="O137" i="1"/>
  <c r="N137" i="1"/>
  <c r="P137" i="1" s="1"/>
  <c r="L137" i="1"/>
  <c r="K137" i="1"/>
  <c r="H137" i="1"/>
  <c r="G137" i="1"/>
  <c r="I137" i="1" s="1"/>
  <c r="E137" i="1"/>
  <c r="AP136" i="1"/>
  <c r="AO136" i="1"/>
  <c r="AQ136" i="1" s="1"/>
  <c r="AN136" i="1"/>
  <c r="AM136" i="1"/>
  <c r="AL136" i="1"/>
  <c r="AJ136" i="1"/>
  <c r="AI136" i="1"/>
  <c r="AG136" i="1"/>
  <c r="AF136" i="1"/>
  <c r="AD136" i="1"/>
  <c r="AC136" i="1"/>
  <c r="AA136" i="1"/>
  <c r="Z136" i="1"/>
  <c r="X136" i="1"/>
  <c r="W136" i="1"/>
  <c r="Y136" i="1" s="1"/>
  <c r="U136" i="1"/>
  <c r="T136" i="1"/>
  <c r="R136" i="1"/>
  <c r="Q136" i="1"/>
  <c r="S136" i="1" s="1"/>
  <c r="O136" i="1"/>
  <c r="N136" i="1"/>
  <c r="L136" i="1"/>
  <c r="K136" i="1"/>
  <c r="H136" i="1"/>
  <c r="G136" i="1"/>
  <c r="E136" i="1"/>
  <c r="AP135" i="1"/>
  <c r="AO135" i="1"/>
  <c r="AM135" i="1"/>
  <c r="AL135" i="1"/>
  <c r="AN135" i="1" s="1"/>
  <c r="AJ135" i="1"/>
  <c r="AI135" i="1"/>
  <c r="AG135" i="1"/>
  <c r="AF135" i="1"/>
  <c r="AD135" i="1"/>
  <c r="AC135" i="1"/>
  <c r="AA135" i="1"/>
  <c r="Z135" i="1"/>
  <c r="X135" i="1"/>
  <c r="W135" i="1"/>
  <c r="U135" i="1"/>
  <c r="T135" i="1"/>
  <c r="V135" i="1" s="1"/>
  <c r="R135" i="1"/>
  <c r="Q135" i="1"/>
  <c r="O135" i="1"/>
  <c r="N135" i="1"/>
  <c r="P135" i="1" s="1"/>
  <c r="L135" i="1"/>
  <c r="K135" i="1"/>
  <c r="H135" i="1"/>
  <c r="G135" i="1"/>
  <c r="I135" i="1" s="1"/>
  <c r="E135" i="1"/>
  <c r="AP134" i="1"/>
  <c r="AO134" i="1"/>
  <c r="AM134" i="1"/>
  <c r="AL134" i="1"/>
  <c r="AJ134" i="1"/>
  <c r="AI134" i="1"/>
  <c r="AG134" i="1"/>
  <c r="AF134" i="1"/>
  <c r="AD134" i="1"/>
  <c r="AC134" i="1"/>
  <c r="AE134" i="1" s="1"/>
  <c r="AA134" i="1"/>
  <c r="Z134" i="1"/>
  <c r="X134" i="1"/>
  <c r="W134" i="1"/>
  <c r="Y134" i="1" s="1"/>
  <c r="U134" i="1"/>
  <c r="T134" i="1"/>
  <c r="R134" i="1"/>
  <c r="Q134" i="1"/>
  <c r="O134" i="1"/>
  <c r="N134" i="1"/>
  <c r="L134" i="1"/>
  <c r="K134" i="1"/>
  <c r="H134" i="1"/>
  <c r="G134" i="1"/>
  <c r="E134" i="1"/>
  <c r="AP133" i="1"/>
  <c r="AO133" i="1"/>
  <c r="AM133" i="1"/>
  <c r="AL133" i="1"/>
  <c r="AJ133" i="1"/>
  <c r="AI133" i="1"/>
  <c r="AG133" i="1"/>
  <c r="AF133" i="1"/>
  <c r="AD133" i="1"/>
  <c r="AC133" i="1"/>
  <c r="AA133" i="1"/>
  <c r="Z133" i="1"/>
  <c r="X133" i="1"/>
  <c r="W133" i="1"/>
  <c r="U133" i="1"/>
  <c r="T133" i="1"/>
  <c r="R133" i="1"/>
  <c r="Q133" i="1"/>
  <c r="O133" i="1"/>
  <c r="N133" i="1"/>
  <c r="L133" i="1"/>
  <c r="K133" i="1"/>
  <c r="H133" i="1"/>
  <c r="G133" i="1"/>
  <c r="E133" i="1"/>
  <c r="AP132" i="1"/>
  <c r="AO132" i="1"/>
  <c r="AM132" i="1"/>
  <c r="AL132" i="1"/>
  <c r="AN132" i="1" s="1"/>
  <c r="AJ132" i="1"/>
  <c r="AI132" i="1"/>
  <c r="AG132" i="1"/>
  <c r="AF132" i="1"/>
  <c r="AD132" i="1"/>
  <c r="AC132" i="1"/>
  <c r="AA132" i="1"/>
  <c r="Z132" i="1"/>
  <c r="X132" i="1"/>
  <c r="W132" i="1"/>
  <c r="U132" i="1"/>
  <c r="T132" i="1"/>
  <c r="R132" i="1"/>
  <c r="Q132" i="1"/>
  <c r="O132" i="1"/>
  <c r="N132" i="1"/>
  <c r="P132" i="1" s="1"/>
  <c r="L132" i="1"/>
  <c r="K132" i="1"/>
  <c r="H132" i="1"/>
  <c r="G132" i="1"/>
  <c r="E132" i="1"/>
  <c r="AP131" i="1"/>
  <c r="AO131" i="1"/>
  <c r="AM131" i="1"/>
  <c r="AL131" i="1"/>
  <c r="AJ131" i="1"/>
  <c r="AI131" i="1"/>
  <c r="AG131" i="1"/>
  <c r="AF131" i="1"/>
  <c r="AD131" i="1"/>
  <c r="AC131" i="1"/>
  <c r="AA131" i="1"/>
  <c r="Z131" i="1"/>
  <c r="X131" i="1"/>
  <c r="W131" i="1"/>
  <c r="U131" i="1"/>
  <c r="T131" i="1"/>
  <c r="R131" i="1"/>
  <c r="Q131" i="1"/>
  <c r="O131" i="1"/>
  <c r="N131" i="1"/>
  <c r="L131" i="1"/>
  <c r="K131" i="1"/>
  <c r="H131" i="1"/>
  <c r="G131" i="1"/>
  <c r="E131" i="1"/>
  <c r="AP130" i="1"/>
  <c r="AO130" i="1"/>
  <c r="AM130" i="1"/>
  <c r="AL130" i="1"/>
  <c r="AJ130" i="1"/>
  <c r="AI130" i="1"/>
  <c r="AK130" i="1" s="1"/>
  <c r="AG130" i="1"/>
  <c r="AF130" i="1"/>
  <c r="AD130" i="1"/>
  <c r="AC130" i="1"/>
  <c r="AA130" i="1"/>
  <c r="Z130" i="1"/>
  <c r="X130" i="1"/>
  <c r="W130" i="1"/>
  <c r="U130" i="1"/>
  <c r="T130" i="1"/>
  <c r="R130" i="1"/>
  <c r="Q130" i="1"/>
  <c r="O130" i="1"/>
  <c r="N130" i="1"/>
  <c r="L130" i="1"/>
  <c r="K130" i="1"/>
  <c r="H130" i="1"/>
  <c r="G130" i="1"/>
  <c r="E130" i="1"/>
  <c r="AP129" i="1"/>
  <c r="AO129" i="1"/>
  <c r="AM129" i="1"/>
  <c r="AL129" i="1"/>
  <c r="AJ129" i="1"/>
  <c r="AI129" i="1"/>
  <c r="AG129" i="1"/>
  <c r="AF129" i="1"/>
  <c r="AD129" i="1"/>
  <c r="AC129" i="1"/>
  <c r="AA129" i="1"/>
  <c r="Z129" i="1"/>
  <c r="X129" i="1"/>
  <c r="W129" i="1"/>
  <c r="U129" i="1"/>
  <c r="T129" i="1"/>
  <c r="R129" i="1"/>
  <c r="Q129" i="1"/>
  <c r="O129" i="1"/>
  <c r="N129" i="1"/>
  <c r="L129" i="1"/>
  <c r="K129" i="1"/>
  <c r="H129" i="1"/>
  <c r="G129" i="1"/>
  <c r="E129" i="1"/>
  <c r="AP128" i="1"/>
  <c r="AO128" i="1"/>
  <c r="AM128" i="1"/>
  <c r="AL128" i="1"/>
  <c r="AJ128" i="1"/>
  <c r="AI128" i="1"/>
  <c r="AG128" i="1"/>
  <c r="AF128" i="1"/>
  <c r="AD128" i="1"/>
  <c r="AC128" i="1"/>
  <c r="AA128" i="1"/>
  <c r="Z128" i="1"/>
  <c r="X128" i="1"/>
  <c r="W128" i="1"/>
  <c r="U128" i="1"/>
  <c r="T128" i="1"/>
  <c r="R128" i="1"/>
  <c r="Q128" i="1"/>
  <c r="O128" i="1"/>
  <c r="N128" i="1"/>
  <c r="L128" i="1"/>
  <c r="K128" i="1"/>
  <c r="H128" i="1"/>
  <c r="G128" i="1"/>
  <c r="E128" i="1"/>
  <c r="AP127" i="1"/>
  <c r="AO127" i="1"/>
  <c r="AM127" i="1"/>
  <c r="AL127" i="1"/>
  <c r="AJ127" i="1"/>
  <c r="AI127" i="1"/>
  <c r="AG127" i="1"/>
  <c r="AF127" i="1"/>
  <c r="AD127" i="1"/>
  <c r="AC127" i="1"/>
  <c r="AA127" i="1"/>
  <c r="Z127" i="1"/>
  <c r="X127" i="1"/>
  <c r="W127" i="1"/>
  <c r="U127" i="1"/>
  <c r="T127" i="1"/>
  <c r="R127" i="1"/>
  <c r="Q127" i="1"/>
  <c r="O127" i="1"/>
  <c r="N127" i="1"/>
  <c r="L127" i="1"/>
  <c r="K127" i="1"/>
  <c r="H127" i="1"/>
  <c r="G127" i="1"/>
  <c r="E127" i="1"/>
  <c r="AP126" i="1"/>
  <c r="AO126" i="1"/>
  <c r="AM126" i="1"/>
  <c r="AL126" i="1"/>
  <c r="AJ126" i="1"/>
  <c r="AI126" i="1"/>
  <c r="AG126" i="1"/>
  <c r="AF126" i="1"/>
  <c r="AH126" i="1" s="1"/>
  <c r="AD126" i="1"/>
  <c r="AC126" i="1"/>
  <c r="AE126" i="1" s="1"/>
  <c r="AA126" i="1"/>
  <c r="Z126" i="1"/>
  <c r="X126" i="1"/>
  <c r="W126" i="1"/>
  <c r="U126" i="1"/>
  <c r="T126" i="1"/>
  <c r="R126" i="1"/>
  <c r="Q126" i="1"/>
  <c r="O126" i="1"/>
  <c r="N126" i="1"/>
  <c r="L126" i="1"/>
  <c r="K126" i="1"/>
  <c r="H126" i="1"/>
  <c r="G126" i="1"/>
  <c r="E126" i="1"/>
  <c r="AP125" i="1"/>
  <c r="AO125" i="1"/>
  <c r="AM125" i="1"/>
  <c r="AL125" i="1"/>
  <c r="AJ125" i="1"/>
  <c r="AI125" i="1"/>
  <c r="AG125" i="1"/>
  <c r="AF125" i="1"/>
  <c r="AD125" i="1"/>
  <c r="AC125" i="1"/>
  <c r="AA125" i="1"/>
  <c r="Z125" i="1"/>
  <c r="X125" i="1"/>
  <c r="W125" i="1"/>
  <c r="U125" i="1"/>
  <c r="T125" i="1"/>
  <c r="R125" i="1"/>
  <c r="Q125" i="1"/>
  <c r="O125" i="1"/>
  <c r="N125" i="1"/>
  <c r="L125" i="1"/>
  <c r="K125" i="1"/>
  <c r="H125" i="1"/>
  <c r="G125" i="1"/>
  <c r="E125" i="1"/>
  <c r="AP124" i="1"/>
  <c r="AO124" i="1"/>
  <c r="AM124" i="1"/>
  <c r="AL124" i="1"/>
  <c r="AJ124" i="1"/>
  <c r="AI124" i="1"/>
  <c r="AG124" i="1"/>
  <c r="AF124" i="1"/>
  <c r="AD124" i="1"/>
  <c r="AC124" i="1"/>
  <c r="AA124" i="1"/>
  <c r="Z124" i="1"/>
  <c r="X124" i="1"/>
  <c r="W124" i="1"/>
  <c r="U124" i="1"/>
  <c r="T124" i="1"/>
  <c r="R124" i="1"/>
  <c r="Q124" i="1"/>
  <c r="O124" i="1"/>
  <c r="N124" i="1"/>
  <c r="L124" i="1"/>
  <c r="K124" i="1"/>
  <c r="H124" i="1"/>
  <c r="G124" i="1"/>
  <c r="E124" i="1"/>
  <c r="AP123" i="1"/>
  <c r="AO123" i="1"/>
  <c r="AM123" i="1"/>
  <c r="AL123" i="1"/>
  <c r="AJ123" i="1"/>
  <c r="AI123" i="1"/>
  <c r="AG123" i="1"/>
  <c r="AF123" i="1"/>
  <c r="AD123" i="1"/>
  <c r="AC123" i="1"/>
  <c r="AA123" i="1"/>
  <c r="Z123" i="1"/>
  <c r="X123" i="1"/>
  <c r="W123" i="1"/>
  <c r="U123" i="1"/>
  <c r="T123" i="1"/>
  <c r="R123" i="1"/>
  <c r="Q123" i="1"/>
  <c r="O123" i="1"/>
  <c r="N123" i="1"/>
  <c r="L123" i="1"/>
  <c r="K123" i="1"/>
  <c r="H123" i="1"/>
  <c r="G123" i="1"/>
  <c r="E123" i="1"/>
  <c r="AP122" i="1"/>
  <c r="AO122" i="1"/>
  <c r="AM122" i="1"/>
  <c r="AL122" i="1"/>
  <c r="AJ122" i="1"/>
  <c r="AI122" i="1"/>
  <c r="AG122" i="1"/>
  <c r="AF122" i="1"/>
  <c r="AD122" i="1"/>
  <c r="AC122" i="1"/>
  <c r="AA122" i="1"/>
  <c r="Z122" i="1"/>
  <c r="X122" i="1"/>
  <c r="W122" i="1"/>
  <c r="U122" i="1"/>
  <c r="T122" i="1"/>
  <c r="R122" i="1"/>
  <c r="Q122" i="1"/>
  <c r="O122" i="1"/>
  <c r="N122" i="1"/>
  <c r="L122" i="1"/>
  <c r="K122" i="1"/>
  <c r="H122" i="1"/>
  <c r="G122" i="1"/>
  <c r="E122" i="1"/>
  <c r="AP121" i="1"/>
  <c r="AO121" i="1"/>
  <c r="AM121" i="1"/>
  <c r="AL121" i="1"/>
  <c r="AJ121" i="1"/>
  <c r="AI121" i="1"/>
  <c r="AG121" i="1"/>
  <c r="AF121" i="1"/>
  <c r="AD121" i="1"/>
  <c r="AC121" i="1"/>
  <c r="AA121" i="1"/>
  <c r="Z121" i="1"/>
  <c r="X121" i="1"/>
  <c r="W121" i="1"/>
  <c r="U121" i="1"/>
  <c r="T121" i="1"/>
  <c r="R121" i="1"/>
  <c r="Q121" i="1"/>
  <c r="O121" i="1"/>
  <c r="N121" i="1"/>
  <c r="L121" i="1"/>
  <c r="K121" i="1"/>
  <c r="H121" i="1"/>
  <c r="G121" i="1"/>
  <c r="E121" i="1"/>
  <c r="AP120" i="1"/>
  <c r="AO120" i="1"/>
  <c r="AM120" i="1"/>
  <c r="AL120" i="1"/>
  <c r="AJ120" i="1"/>
  <c r="AI120" i="1"/>
  <c r="AG120" i="1"/>
  <c r="AF120" i="1"/>
  <c r="AD120" i="1"/>
  <c r="AC120" i="1"/>
  <c r="AA120" i="1"/>
  <c r="Z120" i="1"/>
  <c r="X120" i="1"/>
  <c r="W120" i="1"/>
  <c r="U120" i="1"/>
  <c r="T120" i="1"/>
  <c r="R120" i="1"/>
  <c r="Q120" i="1"/>
  <c r="O120" i="1"/>
  <c r="N120" i="1"/>
  <c r="L120" i="1"/>
  <c r="K120" i="1"/>
  <c r="H120" i="1"/>
  <c r="G120" i="1"/>
  <c r="E120" i="1"/>
  <c r="AP119" i="1"/>
  <c r="AO119" i="1"/>
  <c r="AM119" i="1"/>
  <c r="AL119" i="1"/>
  <c r="AJ119" i="1"/>
  <c r="AI119" i="1"/>
  <c r="AG119" i="1"/>
  <c r="AF119" i="1"/>
  <c r="AD119" i="1"/>
  <c r="AC119" i="1"/>
  <c r="AA119" i="1"/>
  <c r="Z119" i="1"/>
  <c r="X119" i="1"/>
  <c r="W119" i="1"/>
  <c r="U119" i="1"/>
  <c r="T119" i="1"/>
  <c r="R119" i="1"/>
  <c r="Q119" i="1"/>
  <c r="O119" i="1"/>
  <c r="N119" i="1"/>
  <c r="L119" i="1"/>
  <c r="K119" i="1"/>
  <c r="H119" i="1"/>
  <c r="G119" i="1"/>
  <c r="E119" i="1"/>
  <c r="AP118" i="1"/>
  <c r="AO118" i="1"/>
  <c r="AM118" i="1"/>
  <c r="AL118" i="1"/>
  <c r="AJ118" i="1"/>
  <c r="AI118" i="1"/>
  <c r="AG118" i="1"/>
  <c r="AF118" i="1"/>
  <c r="AH118" i="1" s="1"/>
  <c r="AD118" i="1"/>
  <c r="AC118" i="1"/>
  <c r="AA118" i="1"/>
  <c r="Z118" i="1"/>
  <c r="X118" i="1"/>
  <c r="W118" i="1"/>
  <c r="U118" i="1"/>
  <c r="T118" i="1"/>
  <c r="R118" i="1"/>
  <c r="Q118" i="1"/>
  <c r="O118" i="1"/>
  <c r="N118" i="1"/>
  <c r="L118" i="1"/>
  <c r="K118" i="1"/>
  <c r="H118" i="1"/>
  <c r="G118" i="1"/>
  <c r="E118" i="1"/>
  <c r="AP117" i="1"/>
  <c r="AO117" i="1"/>
  <c r="AM117" i="1"/>
  <c r="AL117" i="1"/>
  <c r="AJ117" i="1"/>
  <c r="AI117" i="1"/>
  <c r="AG117" i="1"/>
  <c r="AF117" i="1"/>
  <c r="AD117" i="1"/>
  <c r="AC117" i="1"/>
  <c r="AA117" i="1"/>
  <c r="Z117" i="1"/>
  <c r="X117" i="1"/>
  <c r="W117" i="1"/>
  <c r="U117" i="1"/>
  <c r="T117" i="1"/>
  <c r="R117" i="1"/>
  <c r="Q117" i="1"/>
  <c r="O117" i="1"/>
  <c r="N117" i="1"/>
  <c r="L117" i="1"/>
  <c r="K117" i="1"/>
  <c r="H117" i="1"/>
  <c r="G117" i="1"/>
  <c r="E117" i="1"/>
  <c r="AP116" i="1"/>
  <c r="AO116" i="1"/>
  <c r="AM116" i="1"/>
  <c r="AL116" i="1"/>
  <c r="AJ116" i="1"/>
  <c r="AI116" i="1"/>
  <c r="AG116" i="1"/>
  <c r="AF116" i="1"/>
  <c r="AD116" i="1"/>
  <c r="AC116" i="1"/>
  <c r="AA116" i="1"/>
  <c r="Z116" i="1"/>
  <c r="X116" i="1"/>
  <c r="W116" i="1"/>
  <c r="U116" i="1"/>
  <c r="T116" i="1"/>
  <c r="R116" i="1"/>
  <c r="Q116" i="1"/>
  <c r="O116" i="1"/>
  <c r="N116" i="1"/>
  <c r="L116" i="1"/>
  <c r="K116" i="1"/>
  <c r="H116" i="1"/>
  <c r="G116" i="1"/>
  <c r="E116" i="1"/>
  <c r="AP115" i="1"/>
  <c r="AO115" i="1"/>
  <c r="AM115" i="1"/>
  <c r="AL115" i="1"/>
  <c r="AJ115" i="1"/>
  <c r="AI115" i="1"/>
  <c r="AG115" i="1"/>
  <c r="AF115" i="1"/>
  <c r="AD115" i="1"/>
  <c r="AC115" i="1"/>
  <c r="AA115" i="1"/>
  <c r="Z115" i="1"/>
  <c r="X115" i="1"/>
  <c r="W115" i="1"/>
  <c r="U115" i="1"/>
  <c r="T115" i="1"/>
  <c r="R115" i="1"/>
  <c r="Q115" i="1"/>
  <c r="O115" i="1"/>
  <c r="N115" i="1"/>
  <c r="L115" i="1"/>
  <c r="K115" i="1"/>
  <c r="H115" i="1"/>
  <c r="G115" i="1"/>
  <c r="E115" i="1"/>
  <c r="AP114" i="1"/>
  <c r="AO114" i="1"/>
  <c r="AM114" i="1"/>
  <c r="AL114" i="1"/>
  <c r="AJ114" i="1"/>
  <c r="AI114" i="1"/>
  <c r="AG114" i="1"/>
  <c r="AF114" i="1"/>
  <c r="AD114" i="1"/>
  <c r="AC114" i="1"/>
  <c r="AA114" i="1"/>
  <c r="Z114" i="1"/>
  <c r="X114" i="1"/>
  <c r="W114" i="1"/>
  <c r="U114" i="1"/>
  <c r="T114" i="1"/>
  <c r="R114" i="1"/>
  <c r="Q114" i="1"/>
  <c r="O114" i="1"/>
  <c r="N114" i="1"/>
  <c r="L114" i="1"/>
  <c r="K114" i="1"/>
  <c r="H114" i="1"/>
  <c r="G114" i="1"/>
  <c r="E114" i="1"/>
  <c r="AP113" i="1"/>
  <c r="AO113" i="1"/>
  <c r="AM113" i="1"/>
  <c r="AL113" i="1"/>
  <c r="AJ113" i="1"/>
  <c r="AI113" i="1"/>
  <c r="AG113" i="1"/>
  <c r="AF113" i="1"/>
  <c r="AD113" i="1"/>
  <c r="AC113" i="1"/>
  <c r="AA113" i="1"/>
  <c r="Z113" i="1"/>
  <c r="X113" i="1"/>
  <c r="W113" i="1"/>
  <c r="U113" i="1"/>
  <c r="T113" i="1"/>
  <c r="R113" i="1"/>
  <c r="Q113" i="1"/>
  <c r="O113" i="1"/>
  <c r="N113" i="1"/>
  <c r="L113" i="1"/>
  <c r="K113" i="1"/>
  <c r="H113" i="1"/>
  <c r="G113" i="1"/>
  <c r="E113" i="1"/>
  <c r="AP112" i="1"/>
  <c r="AO112" i="1"/>
  <c r="AM112" i="1"/>
  <c r="AL112" i="1"/>
  <c r="AJ112" i="1"/>
  <c r="AI112" i="1"/>
  <c r="AG112" i="1"/>
  <c r="AF112" i="1"/>
  <c r="AD112" i="1"/>
  <c r="AC112" i="1"/>
  <c r="AA112" i="1"/>
  <c r="Z112" i="1"/>
  <c r="X112" i="1"/>
  <c r="W112" i="1"/>
  <c r="U112" i="1"/>
  <c r="T112" i="1"/>
  <c r="R112" i="1"/>
  <c r="Q112" i="1"/>
  <c r="O112" i="1"/>
  <c r="N112" i="1"/>
  <c r="L112" i="1"/>
  <c r="K112" i="1"/>
  <c r="H112" i="1"/>
  <c r="G112" i="1"/>
  <c r="E112" i="1"/>
  <c r="AP111" i="1"/>
  <c r="AO111" i="1"/>
  <c r="AM111" i="1"/>
  <c r="AL111" i="1"/>
  <c r="AJ111" i="1"/>
  <c r="AI111" i="1"/>
  <c r="AG111" i="1"/>
  <c r="AF111" i="1"/>
  <c r="AD111" i="1"/>
  <c r="AC111" i="1"/>
  <c r="AA111" i="1"/>
  <c r="Z111" i="1"/>
  <c r="X111" i="1"/>
  <c r="W111" i="1"/>
  <c r="U111" i="1"/>
  <c r="T111" i="1"/>
  <c r="R111" i="1"/>
  <c r="Q111" i="1"/>
  <c r="O111" i="1"/>
  <c r="N111" i="1"/>
  <c r="L111" i="1"/>
  <c r="K111" i="1"/>
  <c r="H111" i="1"/>
  <c r="G111" i="1"/>
  <c r="E111" i="1"/>
  <c r="AP110" i="1"/>
  <c r="AO110" i="1"/>
  <c r="AM110" i="1"/>
  <c r="AL110" i="1"/>
  <c r="AJ110" i="1"/>
  <c r="AI110" i="1"/>
  <c r="AG110" i="1"/>
  <c r="AF110" i="1"/>
  <c r="AD110" i="1"/>
  <c r="AC110" i="1"/>
  <c r="AA110" i="1"/>
  <c r="Z110" i="1"/>
  <c r="X110" i="1"/>
  <c r="W110" i="1"/>
  <c r="U110" i="1"/>
  <c r="T110" i="1"/>
  <c r="R110" i="1"/>
  <c r="Q110" i="1"/>
  <c r="O110" i="1"/>
  <c r="N110" i="1"/>
  <c r="L110" i="1"/>
  <c r="K110" i="1"/>
  <c r="H110" i="1"/>
  <c r="G110" i="1"/>
  <c r="I110" i="1" s="1"/>
  <c r="E110" i="1"/>
  <c r="AP109" i="1"/>
  <c r="AO109" i="1"/>
  <c r="AM109" i="1"/>
  <c r="AL109" i="1"/>
  <c r="AJ109" i="1"/>
  <c r="AI109" i="1"/>
  <c r="AG109" i="1"/>
  <c r="AF109" i="1"/>
  <c r="AD109" i="1"/>
  <c r="AC109" i="1"/>
  <c r="AA109" i="1"/>
  <c r="Z109" i="1"/>
  <c r="X109" i="1"/>
  <c r="W109" i="1"/>
  <c r="U109" i="1"/>
  <c r="T109" i="1"/>
  <c r="R109" i="1"/>
  <c r="Q109" i="1"/>
  <c r="O109" i="1"/>
  <c r="N109" i="1"/>
  <c r="L109" i="1"/>
  <c r="K109" i="1"/>
  <c r="H109" i="1"/>
  <c r="G109" i="1"/>
  <c r="E109" i="1"/>
  <c r="AP108" i="1"/>
  <c r="AO108" i="1"/>
  <c r="AM108" i="1"/>
  <c r="AL108" i="1"/>
  <c r="AJ108" i="1"/>
  <c r="AI108" i="1"/>
  <c r="AG108" i="1"/>
  <c r="AF108" i="1"/>
  <c r="AD108" i="1"/>
  <c r="AC108" i="1"/>
  <c r="AA108" i="1"/>
  <c r="Z108" i="1"/>
  <c r="X108" i="1"/>
  <c r="W108" i="1"/>
  <c r="U108" i="1"/>
  <c r="T108" i="1"/>
  <c r="R108" i="1"/>
  <c r="Q108" i="1"/>
  <c r="O108" i="1"/>
  <c r="N108" i="1"/>
  <c r="L108" i="1"/>
  <c r="K108" i="1"/>
  <c r="H108" i="1"/>
  <c r="G108" i="1"/>
  <c r="E108" i="1"/>
  <c r="AP107" i="1"/>
  <c r="AO107" i="1"/>
  <c r="AM107" i="1"/>
  <c r="AL107" i="1"/>
  <c r="AJ107" i="1"/>
  <c r="AI107" i="1"/>
  <c r="AG107" i="1"/>
  <c r="AF107" i="1"/>
  <c r="AD107" i="1"/>
  <c r="AC107" i="1"/>
  <c r="AA107" i="1"/>
  <c r="Z107" i="1"/>
  <c r="X107" i="1"/>
  <c r="W107" i="1"/>
  <c r="U107" i="1"/>
  <c r="T107" i="1"/>
  <c r="R107" i="1"/>
  <c r="Q107" i="1"/>
  <c r="O107" i="1"/>
  <c r="N107" i="1"/>
  <c r="L107" i="1"/>
  <c r="K107" i="1"/>
  <c r="H107" i="1"/>
  <c r="G107" i="1"/>
  <c r="E107" i="1"/>
  <c r="AP106" i="1"/>
  <c r="AO106" i="1"/>
  <c r="AM106" i="1"/>
  <c r="AL106" i="1"/>
  <c r="AJ106" i="1"/>
  <c r="AI106" i="1"/>
  <c r="AG106" i="1"/>
  <c r="AF106" i="1"/>
  <c r="AD106" i="1"/>
  <c r="AC106" i="1"/>
  <c r="AA106" i="1"/>
  <c r="Z106" i="1"/>
  <c r="X106" i="1"/>
  <c r="W106" i="1"/>
  <c r="U106" i="1"/>
  <c r="T106" i="1"/>
  <c r="R106" i="1"/>
  <c r="Q106" i="1"/>
  <c r="O106" i="1"/>
  <c r="N106" i="1"/>
  <c r="L106" i="1"/>
  <c r="K106" i="1"/>
  <c r="H106" i="1"/>
  <c r="G106" i="1"/>
  <c r="E106" i="1"/>
  <c r="AP105" i="1"/>
  <c r="AO105" i="1"/>
  <c r="AM105" i="1"/>
  <c r="AL105" i="1"/>
  <c r="AJ105" i="1"/>
  <c r="AI105" i="1"/>
  <c r="AG105" i="1"/>
  <c r="AF105" i="1"/>
  <c r="AD105" i="1"/>
  <c r="AC105" i="1"/>
  <c r="AA105" i="1"/>
  <c r="Z105" i="1"/>
  <c r="X105" i="1"/>
  <c r="W105" i="1"/>
  <c r="U105" i="1"/>
  <c r="T105" i="1"/>
  <c r="R105" i="1"/>
  <c r="Q105" i="1"/>
  <c r="O105" i="1"/>
  <c r="N105" i="1"/>
  <c r="L105" i="1"/>
  <c r="K105" i="1"/>
  <c r="H105" i="1"/>
  <c r="G105" i="1"/>
  <c r="E105" i="1"/>
  <c r="AP104" i="1"/>
  <c r="AO104" i="1"/>
  <c r="AM104" i="1"/>
  <c r="AL104" i="1"/>
  <c r="AJ104" i="1"/>
  <c r="AI104" i="1"/>
  <c r="AG104" i="1"/>
  <c r="AF104" i="1"/>
  <c r="AD104" i="1"/>
  <c r="AC104" i="1"/>
  <c r="AA104" i="1"/>
  <c r="Z104" i="1"/>
  <c r="X104" i="1"/>
  <c r="W104" i="1"/>
  <c r="U104" i="1"/>
  <c r="T104" i="1"/>
  <c r="R104" i="1"/>
  <c r="Q104" i="1"/>
  <c r="O104" i="1"/>
  <c r="N104" i="1"/>
  <c r="L104" i="1"/>
  <c r="K104" i="1"/>
  <c r="H104" i="1"/>
  <c r="G104" i="1"/>
  <c r="I104" i="1" s="1"/>
  <c r="E104" i="1"/>
  <c r="AP103" i="1"/>
  <c r="AO103" i="1"/>
  <c r="AM103" i="1"/>
  <c r="AL103" i="1"/>
  <c r="AJ103" i="1"/>
  <c r="AI103" i="1"/>
  <c r="AG103" i="1"/>
  <c r="AF103" i="1"/>
  <c r="AD103" i="1"/>
  <c r="AC103" i="1"/>
  <c r="AA103" i="1"/>
  <c r="Z103" i="1"/>
  <c r="X103" i="1"/>
  <c r="W103" i="1"/>
  <c r="U103" i="1"/>
  <c r="T103" i="1"/>
  <c r="R103" i="1"/>
  <c r="Q103" i="1"/>
  <c r="O103" i="1"/>
  <c r="N103" i="1"/>
  <c r="L103" i="1"/>
  <c r="K103" i="1"/>
  <c r="H103" i="1"/>
  <c r="G103" i="1"/>
  <c r="E103" i="1"/>
  <c r="AP102" i="1"/>
  <c r="AO102" i="1"/>
  <c r="AM102" i="1"/>
  <c r="AL102" i="1"/>
  <c r="AJ102" i="1"/>
  <c r="AI102" i="1"/>
  <c r="AG102" i="1"/>
  <c r="AF102" i="1"/>
  <c r="AD102" i="1"/>
  <c r="AC102" i="1"/>
  <c r="AA102" i="1"/>
  <c r="Z102" i="1"/>
  <c r="X102" i="1"/>
  <c r="W102" i="1"/>
  <c r="U102" i="1"/>
  <c r="T102" i="1"/>
  <c r="R102" i="1"/>
  <c r="Q102" i="1"/>
  <c r="O102" i="1"/>
  <c r="N102" i="1"/>
  <c r="P102" i="1" s="1"/>
  <c r="L102" i="1"/>
  <c r="K102" i="1"/>
  <c r="H102" i="1"/>
  <c r="G102" i="1"/>
  <c r="E102" i="1"/>
  <c r="AP101" i="1"/>
  <c r="AO101" i="1"/>
  <c r="AM101" i="1"/>
  <c r="AL101" i="1"/>
  <c r="AJ101" i="1"/>
  <c r="AI101" i="1"/>
  <c r="AG101" i="1"/>
  <c r="AF101" i="1"/>
  <c r="AD101" i="1"/>
  <c r="AC101" i="1"/>
  <c r="AA101" i="1"/>
  <c r="Z101" i="1"/>
  <c r="X101" i="1"/>
  <c r="W101" i="1"/>
  <c r="U101" i="1"/>
  <c r="T101" i="1"/>
  <c r="R101" i="1"/>
  <c r="Q101" i="1"/>
  <c r="O101" i="1"/>
  <c r="N101" i="1"/>
  <c r="L101" i="1"/>
  <c r="K101" i="1"/>
  <c r="H101" i="1"/>
  <c r="G101" i="1"/>
  <c r="E101" i="1"/>
  <c r="AP100" i="1"/>
  <c r="AO100" i="1"/>
  <c r="AM100" i="1"/>
  <c r="AL100" i="1"/>
  <c r="AJ100" i="1"/>
  <c r="AI100" i="1"/>
  <c r="AG100" i="1"/>
  <c r="AF100" i="1"/>
  <c r="AD100" i="1"/>
  <c r="AC100" i="1"/>
  <c r="AA100" i="1"/>
  <c r="Z100" i="1"/>
  <c r="X100" i="1"/>
  <c r="W100" i="1"/>
  <c r="U100" i="1"/>
  <c r="T100" i="1"/>
  <c r="R100" i="1"/>
  <c r="Q100" i="1"/>
  <c r="O100" i="1"/>
  <c r="N100" i="1"/>
  <c r="L100" i="1"/>
  <c r="K100" i="1"/>
  <c r="H100" i="1"/>
  <c r="G100" i="1"/>
  <c r="E100" i="1"/>
  <c r="AP99" i="1"/>
  <c r="AO99" i="1"/>
  <c r="AM99" i="1"/>
  <c r="AL99" i="1"/>
  <c r="AJ99" i="1"/>
  <c r="AI99" i="1"/>
  <c r="AG99" i="1"/>
  <c r="AF99" i="1"/>
  <c r="AD99" i="1"/>
  <c r="AC99" i="1"/>
  <c r="AA99" i="1"/>
  <c r="Z99" i="1"/>
  <c r="X99" i="1"/>
  <c r="W99" i="1"/>
  <c r="U99" i="1"/>
  <c r="T99" i="1"/>
  <c r="R99" i="1"/>
  <c r="Q99" i="1"/>
  <c r="O99" i="1"/>
  <c r="N99" i="1"/>
  <c r="L99" i="1"/>
  <c r="K99" i="1"/>
  <c r="H99" i="1"/>
  <c r="G99" i="1"/>
  <c r="E99" i="1"/>
  <c r="AP98" i="1"/>
  <c r="AO98" i="1"/>
  <c r="AM98" i="1"/>
  <c r="AL98" i="1"/>
  <c r="AJ98" i="1"/>
  <c r="AI98" i="1"/>
  <c r="AG98" i="1"/>
  <c r="AF98" i="1"/>
  <c r="AD98" i="1"/>
  <c r="AC98" i="1"/>
  <c r="AA98" i="1"/>
  <c r="Z98" i="1"/>
  <c r="X98" i="1"/>
  <c r="W98" i="1"/>
  <c r="U98" i="1"/>
  <c r="T98" i="1"/>
  <c r="R98" i="1"/>
  <c r="Q98" i="1"/>
  <c r="O98" i="1"/>
  <c r="N98" i="1"/>
  <c r="L98" i="1"/>
  <c r="K98" i="1"/>
  <c r="H98" i="1"/>
  <c r="G98" i="1"/>
  <c r="E98" i="1"/>
  <c r="AP97" i="1"/>
  <c r="AO97" i="1"/>
  <c r="AM97" i="1"/>
  <c r="AL97" i="1"/>
  <c r="AJ97" i="1"/>
  <c r="AI97" i="1"/>
  <c r="AG97" i="1"/>
  <c r="AF97" i="1"/>
  <c r="AD97" i="1"/>
  <c r="AC97" i="1"/>
  <c r="AA97" i="1"/>
  <c r="Z97" i="1"/>
  <c r="X97" i="1"/>
  <c r="W97" i="1"/>
  <c r="U97" i="1"/>
  <c r="T97" i="1"/>
  <c r="R97" i="1"/>
  <c r="Q97" i="1"/>
  <c r="O97" i="1"/>
  <c r="N97" i="1"/>
  <c r="L97" i="1"/>
  <c r="K97" i="1"/>
  <c r="H97" i="1"/>
  <c r="G97" i="1"/>
  <c r="E97" i="1"/>
  <c r="AP96" i="1"/>
  <c r="AO96" i="1"/>
  <c r="AM96" i="1"/>
  <c r="AL96" i="1"/>
  <c r="AJ96" i="1"/>
  <c r="AI96" i="1"/>
  <c r="AG96" i="1"/>
  <c r="AF96" i="1"/>
  <c r="AD96" i="1"/>
  <c r="AC96" i="1"/>
  <c r="AA96" i="1"/>
  <c r="Z96" i="1"/>
  <c r="X96" i="1"/>
  <c r="W96" i="1"/>
  <c r="U96" i="1"/>
  <c r="T96" i="1"/>
  <c r="R96" i="1"/>
  <c r="Q96" i="1"/>
  <c r="O96" i="1"/>
  <c r="N96" i="1"/>
  <c r="L96" i="1"/>
  <c r="K96" i="1"/>
  <c r="H96" i="1"/>
  <c r="G96" i="1"/>
  <c r="I96" i="1" s="1"/>
  <c r="E96" i="1"/>
  <c r="AP95" i="1"/>
  <c r="AO95" i="1"/>
  <c r="AM95" i="1"/>
  <c r="AL95" i="1"/>
  <c r="AJ95" i="1"/>
  <c r="AI95" i="1"/>
  <c r="AG95" i="1"/>
  <c r="AF95" i="1"/>
  <c r="AD95" i="1"/>
  <c r="AC95" i="1"/>
  <c r="AA95" i="1"/>
  <c r="Z95" i="1"/>
  <c r="X95" i="1"/>
  <c r="W95" i="1"/>
  <c r="U95" i="1"/>
  <c r="T95" i="1"/>
  <c r="R95" i="1"/>
  <c r="Q95" i="1"/>
  <c r="O95" i="1"/>
  <c r="N95" i="1"/>
  <c r="L95" i="1"/>
  <c r="K95" i="1"/>
  <c r="H95" i="1"/>
  <c r="G95" i="1"/>
  <c r="E95" i="1"/>
  <c r="AP94" i="1"/>
  <c r="AO94" i="1"/>
  <c r="AM94" i="1"/>
  <c r="AL94" i="1"/>
  <c r="AJ94" i="1"/>
  <c r="AI94" i="1"/>
  <c r="AG94" i="1"/>
  <c r="AF94" i="1"/>
  <c r="AD94" i="1"/>
  <c r="AC94" i="1"/>
  <c r="AA94" i="1"/>
  <c r="Z94" i="1"/>
  <c r="X94" i="1"/>
  <c r="W94" i="1"/>
  <c r="U94" i="1"/>
  <c r="T94" i="1"/>
  <c r="R94" i="1"/>
  <c r="Q94" i="1"/>
  <c r="O94" i="1"/>
  <c r="N94" i="1"/>
  <c r="P94" i="1" s="1"/>
  <c r="L94" i="1"/>
  <c r="K94" i="1"/>
  <c r="H94" i="1"/>
  <c r="G94" i="1"/>
  <c r="E94" i="1"/>
  <c r="AP93" i="1"/>
  <c r="AO93" i="1"/>
  <c r="AM93" i="1"/>
  <c r="AL93" i="1"/>
  <c r="AJ93" i="1"/>
  <c r="AI93" i="1"/>
  <c r="AG93" i="1"/>
  <c r="AF93" i="1"/>
  <c r="AD93" i="1"/>
  <c r="AC93" i="1"/>
  <c r="AA93" i="1"/>
  <c r="Z93" i="1"/>
  <c r="X93" i="1"/>
  <c r="W93" i="1"/>
  <c r="U93" i="1"/>
  <c r="T93" i="1"/>
  <c r="R93" i="1"/>
  <c r="Q93" i="1"/>
  <c r="O93" i="1"/>
  <c r="N93" i="1"/>
  <c r="L93" i="1"/>
  <c r="K93" i="1"/>
  <c r="H93" i="1"/>
  <c r="G93" i="1"/>
  <c r="E93" i="1"/>
  <c r="AP92" i="1"/>
  <c r="AO92" i="1"/>
  <c r="AM92" i="1"/>
  <c r="AL92" i="1"/>
  <c r="AJ92" i="1"/>
  <c r="AI92" i="1"/>
  <c r="AG92" i="1"/>
  <c r="AF92" i="1"/>
  <c r="AD92" i="1"/>
  <c r="AC92" i="1"/>
  <c r="AA92" i="1"/>
  <c r="Z92" i="1"/>
  <c r="X92" i="1"/>
  <c r="W92" i="1"/>
  <c r="U92" i="1"/>
  <c r="T92" i="1"/>
  <c r="R92" i="1"/>
  <c r="Q92" i="1"/>
  <c r="O92" i="1"/>
  <c r="N92" i="1"/>
  <c r="L92" i="1"/>
  <c r="K92" i="1"/>
  <c r="H92" i="1"/>
  <c r="G92" i="1"/>
  <c r="E92" i="1"/>
  <c r="AP91" i="1"/>
  <c r="AO91" i="1"/>
  <c r="AM91" i="1"/>
  <c r="AL91" i="1"/>
  <c r="AJ91" i="1"/>
  <c r="AI91" i="1"/>
  <c r="AG91" i="1"/>
  <c r="AF91" i="1"/>
  <c r="AD91" i="1"/>
  <c r="AC91" i="1"/>
  <c r="AA91" i="1"/>
  <c r="Z91" i="1"/>
  <c r="X91" i="1"/>
  <c r="W91" i="1"/>
  <c r="U91" i="1"/>
  <c r="T91" i="1"/>
  <c r="R91" i="1"/>
  <c r="Q91" i="1"/>
  <c r="O91" i="1"/>
  <c r="N91" i="1"/>
  <c r="L91" i="1"/>
  <c r="K91" i="1"/>
  <c r="H91" i="1"/>
  <c r="G91" i="1"/>
  <c r="E91" i="1"/>
  <c r="AP90" i="1"/>
  <c r="AO90" i="1"/>
  <c r="AM90" i="1"/>
  <c r="AL90" i="1"/>
  <c r="AN90" i="1" s="1"/>
  <c r="AJ90" i="1"/>
  <c r="AI90" i="1"/>
  <c r="AG90" i="1"/>
  <c r="AF90" i="1"/>
  <c r="AH90" i="1" s="1"/>
  <c r="AD90" i="1"/>
  <c r="AC90" i="1"/>
  <c r="AA90" i="1"/>
  <c r="Z90" i="1"/>
  <c r="AB90" i="1" s="1"/>
  <c r="X90" i="1"/>
  <c r="W90" i="1"/>
  <c r="U90" i="1"/>
  <c r="T90" i="1"/>
  <c r="V90" i="1" s="1"/>
  <c r="R90" i="1"/>
  <c r="Q90" i="1"/>
  <c r="O90" i="1"/>
  <c r="N90" i="1"/>
  <c r="L90" i="1"/>
  <c r="K90" i="1"/>
  <c r="H90" i="1"/>
  <c r="G90" i="1"/>
  <c r="E90" i="1"/>
  <c r="AP89" i="1"/>
  <c r="AO89" i="1"/>
  <c r="AM89" i="1"/>
  <c r="AL89" i="1"/>
  <c r="AJ89" i="1"/>
  <c r="AI89" i="1"/>
  <c r="AG89" i="1"/>
  <c r="AF89" i="1"/>
  <c r="AD89" i="1"/>
  <c r="AC89" i="1"/>
  <c r="AA89" i="1"/>
  <c r="Z89" i="1"/>
  <c r="X89" i="1"/>
  <c r="W89" i="1"/>
  <c r="U89" i="1"/>
  <c r="T89" i="1"/>
  <c r="R89" i="1"/>
  <c r="Q89" i="1"/>
  <c r="O89" i="1"/>
  <c r="N89" i="1"/>
  <c r="L89" i="1"/>
  <c r="K89" i="1"/>
  <c r="H89" i="1"/>
  <c r="G89" i="1"/>
  <c r="E89" i="1"/>
  <c r="AP88" i="1"/>
  <c r="AO88" i="1"/>
  <c r="AM88" i="1"/>
  <c r="AL88" i="1"/>
  <c r="AJ88" i="1"/>
  <c r="AI88" i="1"/>
  <c r="AK88" i="1" s="1"/>
  <c r="AG88" i="1"/>
  <c r="AF88" i="1"/>
  <c r="AD88" i="1"/>
  <c r="AC88" i="1"/>
  <c r="AA88" i="1"/>
  <c r="Z88" i="1"/>
  <c r="X88" i="1"/>
  <c r="W88" i="1"/>
  <c r="U88" i="1"/>
  <c r="T88" i="1"/>
  <c r="R88" i="1"/>
  <c r="Q88" i="1"/>
  <c r="O88" i="1"/>
  <c r="N88" i="1"/>
  <c r="L88" i="1"/>
  <c r="K88" i="1"/>
  <c r="H88" i="1"/>
  <c r="G88" i="1"/>
  <c r="E88" i="1"/>
  <c r="AP87" i="1"/>
  <c r="AO87" i="1"/>
  <c r="AM87" i="1"/>
  <c r="AL87" i="1"/>
  <c r="AJ87" i="1"/>
  <c r="AI87" i="1"/>
  <c r="AG87" i="1"/>
  <c r="AF87" i="1"/>
  <c r="AD87" i="1"/>
  <c r="AC87" i="1"/>
  <c r="AA87" i="1"/>
  <c r="Z87" i="1"/>
  <c r="X87" i="1"/>
  <c r="W87" i="1"/>
  <c r="U87" i="1"/>
  <c r="T87" i="1"/>
  <c r="R87" i="1"/>
  <c r="Q87" i="1"/>
  <c r="O87" i="1"/>
  <c r="N87" i="1"/>
  <c r="L87" i="1"/>
  <c r="K87" i="1"/>
  <c r="H87" i="1"/>
  <c r="G87" i="1"/>
  <c r="E87" i="1"/>
  <c r="AP86" i="1"/>
  <c r="AO86" i="1"/>
  <c r="AM86" i="1"/>
  <c r="AL86" i="1"/>
  <c r="AJ86" i="1"/>
  <c r="AI86" i="1"/>
  <c r="AG86" i="1"/>
  <c r="AF86" i="1"/>
  <c r="AD86" i="1"/>
  <c r="AC86" i="1"/>
  <c r="AA86" i="1"/>
  <c r="Z86" i="1"/>
  <c r="X86" i="1"/>
  <c r="W86" i="1"/>
  <c r="U86" i="1"/>
  <c r="T86" i="1"/>
  <c r="R86" i="1"/>
  <c r="Q86" i="1"/>
  <c r="O86" i="1"/>
  <c r="N86" i="1"/>
  <c r="L86" i="1"/>
  <c r="K86" i="1"/>
  <c r="H86" i="1"/>
  <c r="G86" i="1"/>
  <c r="E86" i="1"/>
  <c r="AP85" i="1"/>
  <c r="AO85" i="1"/>
  <c r="AM85" i="1"/>
  <c r="AL85" i="1"/>
  <c r="AJ85" i="1"/>
  <c r="AI85" i="1"/>
  <c r="AG85" i="1"/>
  <c r="AF85" i="1"/>
  <c r="AD85" i="1"/>
  <c r="AC85" i="1"/>
  <c r="AA85" i="1"/>
  <c r="Z85" i="1"/>
  <c r="X85" i="1"/>
  <c r="W85" i="1"/>
  <c r="U85" i="1"/>
  <c r="T85" i="1"/>
  <c r="R85" i="1"/>
  <c r="Q85" i="1"/>
  <c r="O85" i="1"/>
  <c r="N85" i="1"/>
  <c r="L85" i="1"/>
  <c r="K85" i="1"/>
  <c r="H85" i="1"/>
  <c r="G85" i="1"/>
  <c r="E85" i="1"/>
  <c r="AP84" i="1"/>
  <c r="AO84" i="1"/>
  <c r="AM84" i="1"/>
  <c r="AL84" i="1"/>
  <c r="AJ84" i="1"/>
  <c r="AI84" i="1"/>
  <c r="AG84" i="1"/>
  <c r="AF84" i="1"/>
  <c r="AD84" i="1"/>
  <c r="AC84" i="1"/>
  <c r="AA84" i="1"/>
  <c r="Z84" i="1"/>
  <c r="X84" i="1"/>
  <c r="W84" i="1"/>
  <c r="U84" i="1"/>
  <c r="T84" i="1"/>
  <c r="R84" i="1"/>
  <c r="Q84" i="1"/>
  <c r="O84" i="1"/>
  <c r="N84" i="1"/>
  <c r="L84" i="1"/>
  <c r="K84" i="1"/>
  <c r="H84" i="1"/>
  <c r="G84" i="1"/>
  <c r="E84" i="1"/>
  <c r="AP83" i="1"/>
  <c r="AO83" i="1"/>
  <c r="AM83" i="1"/>
  <c r="AL83" i="1"/>
  <c r="AJ83" i="1"/>
  <c r="AI83" i="1"/>
  <c r="AG83" i="1"/>
  <c r="AF83" i="1"/>
  <c r="AD83" i="1"/>
  <c r="AC83" i="1"/>
  <c r="AA83" i="1"/>
  <c r="Z83" i="1"/>
  <c r="X83" i="1"/>
  <c r="W83" i="1"/>
  <c r="U83" i="1"/>
  <c r="T83" i="1"/>
  <c r="R83" i="1"/>
  <c r="Q83" i="1"/>
  <c r="O83" i="1"/>
  <c r="N83" i="1"/>
  <c r="L83" i="1"/>
  <c r="K83" i="1"/>
  <c r="H83" i="1"/>
  <c r="G83" i="1"/>
  <c r="E83" i="1"/>
  <c r="AP82" i="1"/>
  <c r="AO82" i="1"/>
  <c r="AM82" i="1"/>
  <c r="AL82" i="1"/>
  <c r="AN82" i="1" s="1"/>
  <c r="AJ82" i="1"/>
  <c r="AI82" i="1"/>
  <c r="AG82" i="1"/>
  <c r="AF82" i="1"/>
  <c r="AH82" i="1" s="1"/>
  <c r="AD82" i="1"/>
  <c r="AC82" i="1"/>
  <c r="AA82" i="1"/>
  <c r="Z82" i="1"/>
  <c r="AB82" i="1" s="1"/>
  <c r="X82" i="1"/>
  <c r="W82" i="1"/>
  <c r="U82" i="1"/>
  <c r="T82" i="1"/>
  <c r="V82" i="1" s="1"/>
  <c r="R82" i="1"/>
  <c r="Q82" i="1"/>
  <c r="O82" i="1"/>
  <c r="N82" i="1"/>
  <c r="L82" i="1"/>
  <c r="K82" i="1"/>
  <c r="H82" i="1"/>
  <c r="G82" i="1"/>
  <c r="E82" i="1"/>
  <c r="AP81" i="1"/>
  <c r="AO81" i="1"/>
  <c r="AM81" i="1"/>
  <c r="AL81" i="1"/>
  <c r="AJ81" i="1"/>
  <c r="AI81" i="1"/>
  <c r="AG81" i="1"/>
  <c r="AF81" i="1"/>
  <c r="AD81" i="1"/>
  <c r="AC81" i="1"/>
  <c r="AA81" i="1"/>
  <c r="Z81" i="1"/>
  <c r="X81" i="1"/>
  <c r="W81" i="1"/>
  <c r="U81" i="1"/>
  <c r="T81" i="1"/>
  <c r="R81" i="1"/>
  <c r="Q81" i="1"/>
  <c r="O81" i="1"/>
  <c r="N81" i="1"/>
  <c r="L81" i="1"/>
  <c r="K81" i="1"/>
  <c r="H81" i="1"/>
  <c r="G81" i="1"/>
  <c r="E81" i="1"/>
  <c r="AP80" i="1"/>
  <c r="AO80" i="1"/>
  <c r="AM80" i="1"/>
  <c r="AL80" i="1"/>
  <c r="AJ80" i="1"/>
  <c r="AI80" i="1"/>
  <c r="AG80" i="1"/>
  <c r="AF80" i="1"/>
  <c r="AD80" i="1"/>
  <c r="AC80" i="1"/>
  <c r="AA80" i="1"/>
  <c r="Z80" i="1"/>
  <c r="X80" i="1"/>
  <c r="W80" i="1"/>
  <c r="U80" i="1"/>
  <c r="T80" i="1"/>
  <c r="R80" i="1"/>
  <c r="Q80" i="1"/>
  <c r="O80" i="1"/>
  <c r="N80" i="1"/>
  <c r="L80" i="1"/>
  <c r="K80" i="1"/>
  <c r="H80" i="1"/>
  <c r="G80" i="1"/>
  <c r="E80" i="1"/>
  <c r="AP79" i="1"/>
  <c r="AO79" i="1"/>
  <c r="AM79" i="1"/>
  <c r="AL79" i="1"/>
  <c r="AJ79" i="1"/>
  <c r="AI79" i="1"/>
  <c r="AG79" i="1"/>
  <c r="AF79" i="1"/>
  <c r="AD79" i="1"/>
  <c r="AC79" i="1"/>
  <c r="AA79" i="1"/>
  <c r="Z79" i="1"/>
  <c r="X79" i="1"/>
  <c r="W79" i="1"/>
  <c r="U79" i="1"/>
  <c r="T79" i="1"/>
  <c r="R79" i="1"/>
  <c r="Q79" i="1"/>
  <c r="O79" i="1"/>
  <c r="N79" i="1"/>
  <c r="L79" i="1"/>
  <c r="K79" i="1"/>
  <c r="H79" i="1"/>
  <c r="G79" i="1"/>
  <c r="E79" i="1"/>
  <c r="AP78" i="1"/>
  <c r="AO78" i="1"/>
  <c r="AM78" i="1"/>
  <c r="AL78" i="1"/>
  <c r="AJ78" i="1"/>
  <c r="AI78" i="1"/>
  <c r="AG78" i="1"/>
  <c r="AF78" i="1"/>
  <c r="AD78" i="1"/>
  <c r="AC78" i="1"/>
  <c r="AA78" i="1"/>
  <c r="Z78" i="1"/>
  <c r="X78" i="1"/>
  <c r="W78" i="1"/>
  <c r="U78" i="1"/>
  <c r="T78" i="1"/>
  <c r="R78" i="1"/>
  <c r="Q78" i="1"/>
  <c r="O78" i="1"/>
  <c r="N78" i="1"/>
  <c r="L78" i="1"/>
  <c r="K78" i="1"/>
  <c r="H78" i="1"/>
  <c r="G78" i="1"/>
  <c r="E78" i="1"/>
  <c r="AP77" i="1"/>
  <c r="AO77" i="1"/>
  <c r="AM77" i="1"/>
  <c r="AL77" i="1"/>
  <c r="AJ77" i="1"/>
  <c r="AI77" i="1"/>
  <c r="AG77" i="1"/>
  <c r="AF77" i="1"/>
  <c r="AD77" i="1"/>
  <c r="AC77" i="1"/>
  <c r="AA77" i="1"/>
  <c r="Z77" i="1"/>
  <c r="X77" i="1"/>
  <c r="W77" i="1"/>
  <c r="Y77" i="1" s="1"/>
  <c r="U77" i="1"/>
  <c r="T77" i="1"/>
  <c r="R77" i="1"/>
  <c r="Q77" i="1"/>
  <c r="O77" i="1"/>
  <c r="N77" i="1"/>
  <c r="L77" i="1"/>
  <c r="K77" i="1"/>
  <c r="H77" i="1"/>
  <c r="G77" i="1"/>
  <c r="E77" i="1"/>
  <c r="AP76" i="1"/>
  <c r="AO76" i="1"/>
  <c r="AM76" i="1"/>
  <c r="AL76" i="1"/>
  <c r="AJ76" i="1"/>
  <c r="AI76" i="1"/>
  <c r="AG76" i="1"/>
  <c r="AF76" i="1"/>
  <c r="AD76" i="1"/>
  <c r="AC76" i="1"/>
  <c r="AA76" i="1"/>
  <c r="Z76" i="1"/>
  <c r="X76" i="1"/>
  <c r="W76" i="1"/>
  <c r="U76" i="1"/>
  <c r="T76" i="1"/>
  <c r="R76" i="1"/>
  <c r="Q76" i="1"/>
  <c r="O76" i="1"/>
  <c r="N76" i="1"/>
  <c r="L76" i="1"/>
  <c r="K76" i="1"/>
  <c r="H76" i="1"/>
  <c r="G76" i="1"/>
  <c r="E76" i="1"/>
  <c r="AP75" i="1"/>
  <c r="AO75" i="1"/>
  <c r="AM75" i="1"/>
  <c r="AL75" i="1"/>
  <c r="AJ75" i="1"/>
  <c r="AI75" i="1"/>
  <c r="AG75" i="1"/>
  <c r="AF75" i="1"/>
  <c r="AD75" i="1"/>
  <c r="AC75" i="1"/>
  <c r="AA75" i="1"/>
  <c r="Z75" i="1"/>
  <c r="X75" i="1"/>
  <c r="W75" i="1"/>
  <c r="U75" i="1"/>
  <c r="T75" i="1"/>
  <c r="R75" i="1"/>
  <c r="Q75" i="1"/>
  <c r="O75" i="1"/>
  <c r="N75" i="1"/>
  <c r="L75" i="1"/>
  <c r="K75" i="1"/>
  <c r="H75" i="1"/>
  <c r="G75" i="1"/>
  <c r="E75" i="1"/>
  <c r="AP74" i="1"/>
  <c r="AO74" i="1"/>
  <c r="AM74" i="1"/>
  <c r="AL74" i="1"/>
  <c r="AJ74" i="1"/>
  <c r="AI74" i="1"/>
  <c r="AG74" i="1"/>
  <c r="AF74" i="1"/>
  <c r="AD74" i="1"/>
  <c r="AC74" i="1"/>
  <c r="AA74" i="1"/>
  <c r="Z74" i="1"/>
  <c r="X74" i="1"/>
  <c r="W74" i="1"/>
  <c r="U74" i="1"/>
  <c r="T74" i="1"/>
  <c r="R74" i="1"/>
  <c r="Q74" i="1"/>
  <c r="O74" i="1"/>
  <c r="N74" i="1"/>
  <c r="L74" i="1"/>
  <c r="K74" i="1"/>
  <c r="H74" i="1"/>
  <c r="G74" i="1"/>
  <c r="E74" i="1"/>
  <c r="AP73" i="1"/>
  <c r="AO73" i="1"/>
  <c r="AM73" i="1"/>
  <c r="AL73" i="1"/>
  <c r="AJ73" i="1"/>
  <c r="AI73" i="1"/>
  <c r="AG73" i="1"/>
  <c r="AF73" i="1"/>
  <c r="AD73" i="1"/>
  <c r="AC73" i="1"/>
  <c r="AA73" i="1"/>
  <c r="Z73" i="1"/>
  <c r="X73" i="1"/>
  <c r="W73" i="1"/>
  <c r="U73" i="1"/>
  <c r="T73" i="1"/>
  <c r="R73" i="1"/>
  <c r="Q73" i="1"/>
  <c r="O73" i="1"/>
  <c r="N73" i="1"/>
  <c r="L73" i="1"/>
  <c r="K73" i="1"/>
  <c r="H73" i="1"/>
  <c r="G73" i="1"/>
  <c r="E73" i="1"/>
  <c r="AP72" i="1"/>
  <c r="AO72" i="1"/>
  <c r="AM72" i="1"/>
  <c r="AL72" i="1"/>
  <c r="AJ72" i="1"/>
  <c r="AI72" i="1"/>
  <c r="AG72" i="1"/>
  <c r="AF72" i="1"/>
  <c r="AD72" i="1"/>
  <c r="AC72" i="1"/>
  <c r="AA72" i="1"/>
  <c r="Z72" i="1"/>
  <c r="X72" i="1"/>
  <c r="W72" i="1"/>
  <c r="U72" i="1"/>
  <c r="T72" i="1"/>
  <c r="R72" i="1"/>
  <c r="Q72" i="1"/>
  <c r="O72" i="1"/>
  <c r="N72" i="1"/>
  <c r="L72" i="1"/>
  <c r="K72" i="1"/>
  <c r="H72" i="1"/>
  <c r="G72" i="1"/>
  <c r="E72" i="1"/>
  <c r="AP71" i="1"/>
  <c r="AO71" i="1"/>
  <c r="AM71" i="1"/>
  <c r="AL71" i="1"/>
  <c r="AJ71" i="1"/>
  <c r="AI71" i="1"/>
  <c r="AG71" i="1"/>
  <c r="AF71" i="1"/>
  <c r="AD71" i="1"/>
  <c r="AC71" i="1"/>
  <c r="AA71" i="1"/>
  <c r="Z71" i="1"/>
  <c r="X71" i="1"/>
  <c r="W71" i="1"/>
  <c r="U71" i="1"/>
  <c r="T71" i="1"/>
  <c r="R71" i="1"/>
  <c r="Q71" i="1"/>
  <c r="O71" i="1"/>
  <c r="N71" i="1"/>
  <c r="L71" i="1"/>
  <c r="K71" i="1"/>
  <c r="H71" i="1"/>
  <c r="G71" i="1"/>
  <c r="E71" i="1"/>
  <c r="AP70" i="1"/>
  <c r="AO70" i="1"/>
  <c r="AM70" i="1"/>
  <c r="AL70" i="1"/>
  <c r="AJ70" i="1"/>
  <c r="AI70" i="1"/>
  <c r="AG70" i="1"/>
  <c r="AF70" i="1"/>
  <c r="AD70" i="1"/>
  <c r="AC70" i="1"/>
  <c r="AA70" i="1"/>
  <c r="Z70" i="1"/>
  <c r="X70" i="1"/>
  <c r="W70" i="1"/>
  <c r="U70" i="1"/>
  <c r="T70" i="1"/>
  <c r="R70" i="1"/>
  <c r="Q70" i="1"/>
  <c r="O70" i="1"/>
  <c r="N70" i="1"/>
  <c r="L70" i="1"/>
  <c r="K70" i="1"/>
  <c r="H70" i="1"/>
  <c r="G70" i="1"/>
  <c r="E70" i="1"/>
  <c r="AP69" i="1"/>
  <c r="AO69" i="1"/>
  <c r="AM69" i="1"/>
  <c r="AL69" i="1"/>
  <c r="AJ69" i="1"/>
  <c r="AI69" i="1"/>
  <c r="AG69" i="1"/>
  <c r="AF69" i="1"/>
  <c r="AD69" i="1"/>
  <c r="AC69" i="1"/>
  <c r="AA69" i="1"/>
  <c r="Z69" i="1"/>
  <c r="X69" i="1"/>
  <c r="W69" i="1"/>
  <c r="U69" i="1"/>
  <c r="T69" i="1"/>
  <c r="R69" i="1"/>
  <c r="Q69" i="1"/>
  <c r="O69" i="1"/>
  <c r="N69" i="1"/>
  <c r="L69" i="1"/>
  <c r="K69" i="1"/>
  <c r="H69" i="1"/>
  <c r="G69" i="1"/>
  <c r="E69" i="1"/>
  <c r="AP68" i="1"/>
  <c r="AO68" i="1"/>
  <c r="AM68" i="1"/>
  <c r="AL68" i="1"/>
  <c r="AJ68" i="1"/>
  <c r="AI68" i="1"/>
  <c r="AG68" i="1"/>
  <c r="AF68" i="1"/>
  <c r="AD68" i="1"/>
  <c r="AC68" i="1"/>
  <c r="AA68" i="1"/>
  <c r="Z68" i="1"/>
  <c r="X68" i="1"/>
  <c r="W68" i="1"/>
  <c r="U68" i="1"/>
  <c r="T68" i="1"/>
  <c r="R68" i="1"/>
  <c r="Q68" i="1"/>
  <c r="O68" i="1"/>
  <c r="N68" i="1"/>
  <c r="L68" i="1"/>
  <c r="K68" i="1"/>
  <c r="H68" i="1"/>
  <c r="G68" i="1"/>
  <c r="E68" i="1"/>
  <c r="AP67" i="1"/>
  <c r="AO67" i="1"/>
  <c r="AM67" i="1"/>
  <c r="AL67" i="1"/>
  <c r="AJ67" i="1"/>
  <c r="AI67" i="1"/>
  <c r="AG67" i="1"/>
  <c r="AF67" i="1"/>
  <c r="AD67" i="1"/>
  <c r="AC67" i="1"/>
  <c r="AA67" i="1"/>
  <c r="Z67" i="1"/>
  <c r="X67" i="1"/>
  <c r="W67" i="1"/>
  <c r="U67" i="1"/>
  <c r="T67" i="1"/>
  <c r="R67" i="1"/>
  <c r="Q67" i="1"/>
  <c r="O67" i="1"/>
  <c r="N67" i="1"/>
  <c r="L67" i="1"/>
  <c r="K67" i="1"/>
  <c r="H67" i="1"/>
  <c r="G67" i="1"/>
  <c r="E67" i="1"/>
  <c r="AP66" i="1"/>
  <c r="AO66" i="1"/>
  <c r="AM66" i="1"/>
  <c r="AL66" i="1"/>
  <c r="AJ66" i="1"/>
  <c r="AI66" i="1"/>
  <c r="AG66" i="1"/>
  <c r="AF66" i="1"/>
  <c r="AD66" i="1"/>
  <c r="AC66" i="1"/>
  <c r="AA66" i="1"/>
  <c r="Z66" i="1"/>
  <c r="X66" i="1"/>
  <c r="W66" i="1"/>
  <c r="U66" i="1"/>
  <c r="T66" i="1"/>
  <c r="R66" i="1"/>
  <c r="Q66" i="1"/>
  <c r="O66" i="1"/>
  <c r="N66" i="1"/>
  <c r="L66" i="1"/>
  <c r="K66" i="1"/>
  <c r="H66" i="1"/>
  <c r="G66" i="1"/>
  <c r="E66" i="1"/>
  <c r="AP65" i="1"/>
  <c r="AO65" i="1"/>
  <c r="AM65" i="1"/>
  <c r="AL65" i="1"/>
  <c r="AJ65" i="1"/>
  <c r="AI65" i="1"/>
  <c r="AG65" i="1"/>
  <c r="AF65" i="1"/>
  <c r="AD65" i="1"/>
  <c r="AC65" i="1"/>
  <c r="AA65" i="1"/>
  <c r="Z65" i="1"/>
  <c r="X65" i="1"/>
  <c r="W65" i="1"/>
  <c r="U65" i="1"/>
  <c r="T65" i="1"/>
  <c r="R65" i="1"/>
  <c r="Q65" i="1"/>
  <c r="O65" i="1"/>
  <c r="N65" i="1"/>
  <c r="L65" i="1"/>
  <c r="K65" i="1"/>
  <c r="H65" i="1"/>
  <c r="G65" i="1"/>
  <c r="E65" i="1"/>
  <c r="AP64" i="1"/>
  <c r="AO64" i="1"/>
  <c r="AM64" i="1"/>
  <c r="AL64" i="1"/>
  <c r="AJ64" i="1"/>
  <c r="AI64" i="1"/>
  <c r="AG64" i="1"/>
  <c r="AF64" i="1"/>
  <c r="AD64" i="1"/>
  <c r="AC64" i="1"/>
  <c r="AA64" i="1"/>
  <c r="Z64" i="1"/>
  <c r="X64" i="1"/>
  <c r="W64" i="1"/>
  <c r="U64" i="1"/>
  <c r="T64" i="1"/>
  <c r="R64" i="1"/>
  <c r="Q64" i="1"/>
  <c r="O64" i="1"/>
  <c r="N64" i="1"/>
  <c r="L64" i="1"/>
  <c r="K64" i="1"/>
  <c r="H64" i="1"/>
  <c r="G64" i="1"/>
  <c r="E64" i="1"/>
  <c r="AP63" i="1"/>
  <c r="AO63" i="1"/>
  <c r="AM63" i="1"/>
  <c r="AL63" i="1"/>
  <c r="AJ63" i="1"/>
  <c r="AI63" i="1"/>
  <c r="AG63" i="1"/>
  <c r="AF63" i="1"/>
  <c r="AD63" i="1"/>
  <c r="AC63" i="1"/>
  <c r="AA63" i="1"/>
  <c r="Z63" i="1"/>
  <c r="X63" i="1"/>
  <c r="W63" i="1"/>
  <c r="U63" i="1"/>
  <c r="T63" i="1"/>
  <c r="R63" i="1"/>
  <c r="Q63" i="1"/>
  <c r="O63" i="1"/>
  <c r="N63" i="1"/>
  <c r="L63" i="1"/>
  <c r="K63" i="1"/>
  <c r="H63" i="1"/>
  <c r="G63" i="1"/>
  <c r="E63" i="1"/>
  <c r="AP62" i="1"/>
  <c r="AO62" i="1"/>
  <c r="AM62" i="1"/>
  <c r="AL62" i="1"/>
  <c r="AJ62" i="1"/>
  <c r="AI62" i="1"/>
  <c r="AG62" i="1"/>
  <c r="AF62" i="1"/>
  <c r="AD62" i="1"/>
  <c r="AC62" i="1"/>
  <c r="AA62" i="1"/>
  <c r="Z62" i="1"/>
  <c r="X62" i="1"/>
  <c r="W62" i="1"/>
  <c r="U62" i="1"/>
  <c r="T62" i="1"/>
  <c r="R62" i="1"/>
  <c r="Q62" i="1"/>
  <c r="O62" i="1"/>
  <c r="N62" i="1"/>
  <c r="L62" i="1"/>
  <c r="K62" i="1"/>
  <c r="H62" i="1"/>
  <c r="G62" i="1"/>
  <c r="E62" i="1"/>
  <c r="AP61" i="1"/>
  <c r="AO61" i="1"/>
  <c r="AM61" i="1"/>
  <c r="AL61" i="1"/>
  <c r="AJ61" i="1"/>
  <c r="AI61" i="1"/>
  <c r="AG61" i="1"/>
  <c r="AF61" i="1"/>
  <c r="AD61" i="1"/>
  <c r="AC61" i="1"/>
  <c r="AA61" i="1"/>
  <c r="Z61" i="1"/>
  <c r="X61" i="1"/>
  <c r="W61" i="1"/>
  <c r="Y61" i="1" s="1"/>
  <c r="U61" i="1"/>
  <c r="T61" i="1"/>
  <c r="R61" i="1"/>
  <c r="Q61" i="1"/>
  <c r="O61" i="1"/>
  <c r="N61" i="1"/>
  <c r="L61" i="1"/>
  <c r="K61" i="1"/>
  <c r="H61" i="1"/>
  <c r="G61" i="1"/>
  <c r="E61" i="1"/>
  <c r="AP60" i="1"/>
  <c r="AO60" i="1"/>
  <c r="AM60" i="1"/>
  <c r="AL60" i="1"/>
  <c r="AJ60" i="1"/>
  <c r="AI60" i="1"/>
  <c r="AG60" i="1"/>
  <c r="AF60" i="1"/>
  <c r="AD60" i="1"/>
  <c r="AC60" i="1"/>
  <c r="AA60" i="1"/>
  <c r="Z60" i="1"/>
  <c r="X60" i="1"/>
  <c r="W60" i="1"/>
  <c r="U60" i="1"/>
  <c r="T60" i="1"/>
  <c r="R60" i="1"/>
  <c r="Q60" i="1"/>
  <c r="O60" i="1"/>
  <c r="N60" i="1"/>
  <c r="L60" i="1"/>
  <c r="K60" i="1"/>
  <c r="H60" i="1"/>
  <c r="G60" i="1"/>
  <c r="E60" i="1"/>
  <c r="AP59" i="1"/>
  <c r="AO59" i="1"/>
  <c r="AM59" i="1"/>
  <c r="AL59" i="1"/>
  <c r="AJ59" i="1"/>
  <c r="AI59" i="1"/>
  <c r="AG59" i="1"/>
  <c r="AF59" i="1"/>
  <c r="AD59" i="1"/>
  <c r="AC59" i="1"/>
  <c r="AA59" i="1"/>
  <c r="Z59" i="1"/>
  <c r="X59" i="1"/>
  <c r="W59" i="1"/>
  <c r="U59" i="1"/>
  <c r="T59" i="1"/>
  <c r="V59" i="1" s="1"/>
  <c r="R59" i="1"/>
  <c r="Q59" i="1"/>
  <c r="O59" i="1"/>
  <c r="N59" i="1"/>
  <c r="L59" i="1"/>
  <c r="K59" i="1"/>
  <c r="H59" i="1"/>
  <c r="G59" i="1"/>
  <c r="E59" i="1"/>
  <c r="AP58" i="1"/>
  <c r="AO58" i="1"/>
  <c r="AM58" i="1"/>
  <c r="AL58" i="1"/>
  <c r="AJ58" i="1"/>
  <c r="AI58" i="1"/>
  <c r="AG58" i="1"/>
  <c r="AF58" i="1"/>
  <c r="AD58" i="1"/>
  <c r="AC58" i="1"/>
  <c r="AA58" i="1"/>
  <c r="Z58" i="1"/>
  <c r="X58" i="1"/>
  <c r="W58" i="1"/>
  <c r="U58" i="1"/>
  <c r="T58" i="1"/>
  <c r="R58" i="1"/>
  <c r="Q58" i="1"/>
  <c r="O58" i="1"/>
  <c r="N58" i="1"/>
  <c r="L58" i="1"/>
  <c r="K58" i="1"/>
  <c r="H58" i="1"/>
  <c r="G58" i="1"/>
  <c r="E58" i="1"/>
  <c r="AP57" i="1"/>
  <c r="AO57" i="1"/>
  <c r="AQ57" i="1" s="1"/>
  <c r="AM57" i="1"/>
  <c r="AL57" i="1"/>
  <c r="AJ57" i="1"/>
  <c r="AI57" i="1"/>
  <c r="AG57" i="1"/>
  <c r="AF57" i="1"/>
  <c r="AD57" i="1"/>
  <c r="AC57" i="1"/>
  <c r="AA57" i="1"/>
  <c r="Z57" i="1"/>
  <c r="X57" i="1"/>
  <c r="W57" i="1"/>
  <c r="Y57" i="1" s="1"/>
  <c r="U57" i="1"/>
  <c r="T57" i="1"/>
  <c r="R57" i="1"/>
  <c r="Q57" i="1"/>
  <c r="S57" i="1" s="1"/>
  <c r="O57" i="1"/>
  <c r="N57" i="1"/>
  <c r="L57" i="1"/>
  <c r="K57" i="1"/>
  <c r="H57" i="1"/>
  <c r="G57" i="1"/>
  <c r="E57" i="1"/>
  <c r="AP56" i="1"/>
  <c r="AO56" i="1"/>
  <c r="AM56" i="1"/>
  <c r="AL56" i="1"/>
  <c r="AJ56" i="1"/>
  <c r="AI56" i="1"/>
  <c r="AG56" i="1"/>
  <c r="AF56" i="1"/>
  <c r="AD56" i="1"/>
  <c r="AC56" i="1"/>
  <c r="AA56" i="1"/>
  <c r="Z56" i="1"/>
  <c r="X56" i="1"/>
  <c r="W56" i="1"/>
  <c r="U56" i="1"/>
  <c r="T56" i="1"/>
  <c r="R56" i="1"/>
  <c r="Q56" i="1"/>
  <c r="O56" i="1"/>
  <c r="N56" i="1"/>
  <c r="L56" i="1"/>
  <c r="K56" i="1"/>
  <c r="H56" i="1"/>
  <c r="G56" i="1"/>
  <c r="E56" i="1"/>
  <c r="AP55" i="1"/>
  <c r="AO55" i="1"/>
  <c r="AM55" i="1"/>
  <c r="AL55" i="1"/>
  <c r="AJ55" i="1"/>
  <c r="AI55" i="1"/>
  <c r="AG55" i="1"/>
  <c r="AF55" i="1"/>
  <c r="AH55" i="1" s="1"/>
  <c r="AD55" i="1"/>
  <c r="AC55" i="1"/>
  <c r="AA55" i="1"/>
  <c r="Z55" i="1"/>
  <c r="X55" i="1"/>
  <c r="W55" i="1"/>
  <c r="U55" i="1"/>
  <c r="T55" i="1"/>
  <c r="R55" i="1"/>
  <c r="Q55" i="1"/>
  <c r="O55" i="1"/>
  <c r="N55" i="1"/>
  <c r="L55" i="1"/>
  <c r="K55" i="1"/>
  <c r="H55" i="1"/>
  <c r="G55" i="1"/>
  <c r="E55" i="1"/>
  <c r="AP54" i="1"/>
  <c r="AO54" i="1"/>
  <c r="AM54" i="1"/>
  <c r="AL54" i="1"/>
  <c r="AJ54" i="1"/>
  <c r="AI54" i="1"/>
  <c r="AG54" i="1"/>
  <c r="AF54" i="1"/>
  <c r="AD54" i="1"/>
  <c r="AC54" i="1"/>
  <c r="AA54" i="1"/>
  <c r="Z54" i="1"/>
  <c r="X54" i="1"/>
  <c r="W54" i="1"/>
  <c r="U54" i="1"/>
  <c r="T54" i="1"/>
  <c r="R54" i="1"/>
  <c r="Q54" i="1"/>
  <c r="O54" i="1"/>
  <c r="N54" i="1"/>
  <c r="L54" i="1"/>
  <c r="K54" i="1"/>
  <c r="H54" i="1"/>
  <c r="G54" i="1"/>
  <c r="E54" i="1"/>
  <c r="AP53" i="1"/>
  <c r="AO53" i="1"/>
  <c r="AM53" i="1"/>
  <c r="AL53" i="1"/>
  <c r="AJ53" i="1"/>
  <c r="AI53" i="1"/>
  <c r="AG53" i="1"/>
  <c r="AF53" i="1"/>
  <c r="AD53" i="1"/>
  <c r="AC53" i="1"/>
  <c r="AA53" i="1"/>
  <c r="Z53" i="1"/>
  <c r="X53" i="1"/>
  <c r="W53" i="1"/>
  <c r="U53" i="1"/>
  <c r="T53" i="1"/>
  <c r="R53" i="1"/>
  <c r="Q53" i="1"/>
  <c r="O53" i="1"/>
  <c r="N53" i="1"/>
  <c r="L53" i="1"/>
  <c r="K53" i="1"/>
  <c r="H53" i="1"/>
  <c r="G53" i="1"/>
  <c r="E53" i="1"/>
  <c r="AP52" i="1"/>
  <c r="AO52" i="1"/>
  <c r="AM52" i="1"/>
  <c r="AL52" i="1"/>
  <c r="AJ52" i="1"/>
  <c r="AI52" i="1"/>
  <c r="AG52" i="1"/>
  <c r="AF52" i="1"/>
  <c r="AD52" i="1"/>
  <c r="AC52" i="1"/>
  <c r="AA52" i="1"/>
  <c r="Z52" i="1"/>
  <c r="X52" i="1"/>
  <c r="W52" i="1"/>
  <c r="U52" i="1"/>
  <c r="T52" i="1"/>
  <c r="R52" i="1"/>
  <c r="Q52" i="1"/>
  <c r="O52" i="1"/>
  <c r="N52" i="1"/>
  <c r="L52" i="1"/>
  <c r="K52" i="1"/>
  <c r="H52" i="1"/>
  <c r="G52" i="1"/>
  <c r="E52" i="1"/>
  <c r="AP51" i="1"/>
  <c r="AO51" i="1"/>
  <c r="AM51" i="1"/>
  <c r="AL51" i="1"/>
  <c r="AJ51" i="1"/>
  <c r="AI51" i="1"/>
  <c r="AG51" i="1"/>
  <c r="AF51" i="1"/>
  <c r="AD51" i="1"/>
  <c r="AC51" i="1"/>
  <c r="AA51" i="1"/>
  <c r="Z51" i="1"/>
  <c r="X51" i="1"/>
  <c r="W51" i="1"/>
  <c r="U51" i="1"/>
  <c r="T51" i="1"/>
  <c r="R51" i="1"/>
  <c r="Q51" i="1"/>
  <c r="O51" i="1"/>
  <c r="N51" i="1"/>
  <c r="L51" i="1"/>
  <c r="K51" i="1"/>
  <c r="H51" i="1"/>
  <c r="G51" i="1"/>
  <c r="E51" i="1"/>
  <c r="AP50" i="1"/>
  <c r="AO50" i="1"/>
  <c r="AM50" i="1"/>
  <c r="AL50" i="1"/>
  <c r="AJ50" i="1"/>
  <c r="AI50" i="1"/>
  <c r="AG50" i="1"/>
  <c r="AF50" i="1"/>
  <c r="AD50" i="1"/>
  <c r="AC50" i="1"/>
  <c r="AA50" i="1"/>
  <c r="Z50" i="1"/>
  <c r="X50" i="1"/>
  <c r="W50" i="1"/>
  <c r="U50" i="1"/>
  <c r="T50" i="1"/>
  <c r="R50" i="1"/>
  <c r="Q50" i="1"/>
  <c r="O50" i="1"/>
  <c r="N50" i="1"/>
  <c r="L50" i="1"/>
  <c r="K50" i="1"/>
  <c r="H50" i="1"/>
  <c r="G50" i="1"/>
  <c r="E50" i="1"/>
  <c r="AP49" i="1"/>
  <c r="AO49" i="1"/>
  <c r="AM49" i="1"/>
  <c r="AL49" i="1"/>
  <c r="AJ49" i="1"/>
  <c r="AI49" i="1"/>
  <c r="AG49" i="1"/>
  <c r="AF49" i="1"/>
  <c r="AD49" i="1"/>
  <c r="AC49" i="1"/>
  <c r="AA49" i="1"/>
  <c r="Z49" i="1"/>
  <c r="X49" i="1"/>
  <c r="W49" i="1"/>
  <c r="Y49" i="1" s="1"/>
  <c r="U49" i="1"/>
  <c r="T49" i="1"/>
  <c r="R49" i="1"/>
  <c r="Q49" i="1"/>
  <c r="O49" i="1"/>
  <c r="N49" i="1"/>
  <c r="L49" i="1"/>
  <c r="K49" i="1"/>
  <c r="H49" i="1"/>
  <c r="G49" i="1"/>
  <c r="E49" i="1"/>
  <c r="AP48" i="1"/>
  <c r="AO48" i="1"/>
  <c r="AM48" i="1"/>
  <c r="AL48" i="1"/>
  <c r="AJ48" i="1"/>
  <c r="AI48" i="1"/>
  <c r="AG48" i="1"/>
  <c r="AF48" i="1"/>
  <c r="AD48" i="1"/>
  <c r="AC48" i="1"/>
  <c r="AA48" i="1"/>
  <c r="Z48" i="1"/>
  <c r="X48" i="1"/>
  <c r="W48" i="1"/>
  <c r="U48" i="1"/>
  <c r="T48" i="1"/>
  <c r="R48" i="1"/>
  <c r="Q48" i="1"/>
  <c r="O48" i="1"/>
  <c r="N48" i="1"/>
  <c r="L48" i="1"/>
  <c r="K48" i="1"/>
  <c r="H48" i="1"/>
  <c r="G48" i="1"/>
  <c r="E48" i="1"/>
  <c r="AP47" i="1"/>
  <c r="AO47" i="1"/>
  <c r="AM47" i="1"/>
  <c r="AL47" i="1"/>
  <c r="AJ47" i="1"/>
  <c r="AI47" i="1"/>
  <c r="AG47" i="1"/>
  <c r="AF47" i="1"/>
  <c r="AD47" i="1"/>
  <c r="AC47" i="1"/>
  <c r="AA47" i="1"/>
  <c r="Z47" i="1"/>
  <c r="X47" i="1"/>
  <c r="W47" i="1"/>
  <c r="U47" i="1"/>
  <c r="T47" i="1"/>
  <c r="R47" i="1"/>
  <c r="Q47" i="1"/>
  <c r="O47" i="1"/>
  <c r="N47" i="1"/>
  <c r="L47" i="1"/>
  <c r="K47" i="1"/>
  <c r="H47" i="1"/>
  <c r="G47" i="1"/>
  <c r="E47" i="1"/>
  <c r="AP46" i="1"/>
  <c r="AO46" i="1"/>
  <c r="AM46" i="1"/>
  <c r="AL46" i="1"/>
  <c r="AJ46" i="1"/>
  <c r="AI46" i="1"/>
  <c r="AG46" i="1"/>
  <c r="AF46" i="1"/>
  <c r="AD46" i="1"/>
  <c r="AC46" i="1"/>
  <c r="AA46" i="1"/>
  <c r="Z46" i="1"/>
  <c r="X46" i="1"/>
  <c r="W46" i="1"/>
  <c r="U46" i="1"/>
  <c r="T46" i="1"/>
  <c r="R46" i="1"/>
  <c r="Q46" i="1"/>
  <c r="O46" i="1"/>
  <c r="N46" i="1"/>
  <c r="L46" i="1"/>
  <c r="K46" i="1"/>
  <c r="H46" i="1"/>
  <c r="G46" i="1"/>
  <c r="E46" i="1"/>
  <c r="AP45" i="1"/>
  <c r="AO45" i="1"/>
  <c r="AM45" i="1"/>
  <c r="AL45" i="1"/>
  <c r="AJ45" i="1"/>
  <c r="AI45" i="1"/>
  <c r="AG45" i="1"/>
  <c r="AF45" i="1"/>
  <c r="AD45" i="1"/>
  <c r="AC45" i="1"/>
  <c r="AA45" i="1"/>
  <c r="Z45" i="1"/>
  <c r="X45" i="1"/>
  <c r="W45" i="1"/>
  <c r="U45" i="1"/>
  <c r="T45" i="1"/>
  <c r="R45" i="1"/>
  <c r="Q45" i="1"/>
  <c r="O45" i="1"/>
  <c r="N45" i="1"/>
  <c r="L45" i="1"/>
  <c r="K45" i="1"/>
  <c r="H45" i="1"/>
  <c r="G45" i="1"/>
  <c r="E45" i="1"/>
  <c r="AP44" i="1"/>
  <c r="AO44" i="1"/>
  <c r="AM44" i="1"/>
  <c r="AL44" i="1"/>
  <c r="AJ44" i="1"/>
  <c r="AI44" i="1"/>
  <c r="AG44" i="1"/>
  <c r="AF44" i="1"/>
  <c r="AD44" i="1"/>
  <c r="AC44" i="1"/>
  <c r="AA44" i="1"/>
  <c r="Z44" i="1"/>
  <c r="X44" i="1"/>
  <c r="W44" i="1"/>
  <c r="U44" i="1"/>
  <c r="T44" i="1"/>
  <c r="R44" i="1"/>
  <c r="Q44" i="1"/>
  <c r="O44" i="1"/>
  <c r="N44" i="1"/>
  <c r="L44" i="1"/>
  <c r="K44" i="1"/>
  <c r="H44" i="1"/>
  <c r="G44" i="1"/>
  <c r="E44" i="1"/>
  <c r="AP43" i="1"/>
  <c r="AO43" i="1"/>
  <c r="AM43" i="1"/>
  <c r="AL43" i="1"/>
  <c r="AJ43" i="1"/>
  <c r="AI43" i="1"/>
  <c r="AG43" i="1"/>
  <c r="AF43" i="1"/>
  <c r="AD43" i="1"/>
  <c r="AC43" i="1"/>
  <c r="AA43" i="1"/>
  <c r="Z43" i="1"/>
  <c r="X43" i="1"/>
  <c r="W43" i="1"/>
  <c r="U43" i="1"/>
  <c r="T43" i="1"/>
  <c r="R43" i="1"/>
  <c r="Q43" i="1"/>
  <c r="O43" i="1"/>
  <c r="N43" i="1"/>
  <c r="L43" i="1"/>
  <c r="K43" i="1"/>
  <c r="H43" i="1"/>
  <c r="G43" i="1"/>
  <c r="E43" i="1"/>
  <c r="AP42" i="1"/>
  <c r="AO42" i="1"/>
  <c r="AM42" i="1"/>
  <c r="AL42" i="1"/>
  <c r="AJ42" i="1"/>
  <c r="AI42" i="1"/>
  <c r="AG42" i="1"/>
  <c r="AF42" i="1"/>
  <c r="AD42" i="1"/>
  <c r="AC42" i="1"/>
  <c r="AA42" i="1"/>
  <c r="Z42" i="1"/>
  <c r="X42" i="1"/>
  <c r="W42" i="1"/>
  <c r="U42" i="1"/>
  <c r="T42" i="1"/>
  <c r="R42" i="1"/>
  <c r="Q42" i="1"/>
  <c r="O42" i="1"/>
  <c r="N42" i="1"/>
  <c r="L42" i="1"/>
  <c r="K42" i="1"/>
  <c r="H42" i="1"/>
  <c r="G42" i="1"/>
  <c r="E42" i="1"/>
  <c r="AP41" i="1"/>
  <c r="AO41" i="1"/>
  <c r="AM41" i="1"/>
  <c r="AL41" i="1"/>
  <c r="AJ41" i="1"/>
  <c r="AI41" i="1"/>
  <c r="AG41" i="1"/>
  <c r="AF41" i="1"/>
  <c r="AD41" i="1"/>
  <c r="AC41" i="1"/>
  <c r="AA41" i="1"/>
  <c r="Z41" i="1"/>
  <c r="X41" i="1"/>
  <c r="W41" i="1"/>
  <c r="U41" i="1"/>
  <c r="T41" i="1"/>
  <c r="R41" i="1"/>
  <c r="Q41" i="1"/>
  <c r="O41" i="1"/>
  <c r="N41" i="1"/>
  <c r="L41" i="1"/>
  <c r="K41" i="1"/>
  <c r="H41" i="1"/>
  <c r="G41" i="1"/>
  <c r="E41" i="1"/>
  <c r="AP40" i="1"/>
  <c r="AO40" i="1"/>
  <c r="AM40" i="1"/>
  <c r="AL40" i="1"/>
  <c r="AJ40" i="1"/>
  <c r="AI40" i="1"/>
  <c r="AG40" i="1"/>
  <c r="AF40" i="1"/>
  <c r="AD40" i="1"/>
  <c r="AC40" i="1"/>
  <c r="AA40" i="1"/>
  <c r="Z40" i="1"/>
  <c r="X40" i="1"/>
  <c r="W40" i="1"/>
  <c r="U40" i="1"/>
  <c r="T40" i="1"/>
  <c r="R40" i="1"/>
  <c r="Q40" i="1"/>
  <c r="O40" i="1"/>
  <c r="N40" i="1"/>
  <c r="L40" i="1"/>
  <c r="K40" i="1"/>
  <c r="H40" i="1"/>
  <c r="G40" i="1"/>
  <c r="E40" i="1"/>
  <c r="AP39" i="1"/>
  <c r="AO39" i="1"/>
  <c r="AM39" i="1"/>
  <c r="AL39" i="1"/>
  <c r="AJ39" i="1"/>
  <c r="AI39" i="1"/>
  <c r="AG39" i="1"/>
  <c r="AF39" i="1"/>
  <c r="AD39" i="1"/>
  <c r="AC39" i="1"/>
  <c r="AA39" i="1"/>
  <c r="Z39" i="1"/>
  <c r="X39" i="1"/>
  <c r="W39" i="1"/>
  <c r="U39" i="1"/>
  <c r="T39" i="1"/>
  <c r="R39" i="1"/>
  <c r="Q39" i="1"/>
  <c r="O39" i="1"/>
  <c r="N39" i="1"/>
  <c r="L39" i="1"/>
  <c r="K39" i="1"/>
  <c r="H39" i="1"/>
  <c r="G39" i="1"/>
  <c r="E39" i="1"/>
  <c r="AP38" i="1"/>
  <c r="AO38" i="1"/>
  <c r="AM38" i="1"/>
  <c r="AL38" i="1"/>
  <c r="AJ38" i="1"/>
  <c r="AI38" i="1"/>
  <c r="AG38" i="1"/>
  <c r="AF38" i="1"/>
  <c r="AD38" i="1"/>
  <c r="AC38" i="1"/>
  <c r="AA38" i="1"/>
  <c r="Z38" i="1"/>
  <c r="X38" i="1"/>
  <c r="W38" i="1"/>
  <c r="U38" i="1"/>
  <c r="T38" i="1"/>
  <c r="R38" i="1"/>
  <c r="Q38" i="1"/>
  <c r="O38" i="1"/>
  <c r="N38" i="1"/>
  <c r="L38" i="1"/>
  <c r="K38" i="1"/>
  <c r="H38" i="1"/>
  <c r="G38" i="1"/>
  <c r="E38" i="1"/>
  <c r="AP37" i="1"/>
  <c r="AO37" i="1"/>
  <c r="AM37" i="1"/>
  <c r="AL37" i="1"/>
  <c r="AJ37" i="1"/>
  <c r="AI37" i="1"/>
  <c r="AG37" i="1"/>
  <c r="AF37" i="1"/>
  <c r="AD37" i="1"/>
  <c r="AC37" i="1"/>
  <c r="AA37" i="1"/>
  <c r="Z37" i="1"/>
  <c r="X37" i="1"/>
  <c r="W37" i="1"/>
  <c r="U37" i="1"/>
  <c r="T37" i="1"/>
  <c r="R37" i="1"/>
  <c r="Q37" i="1"/>
  <c r="O37" i="1"/>
  <c r="N37" i="1"/>
  <c r="L37" i="1"/>
  <c r="K37" i="1"/>
  <c r="H37" i="1"/>
  <c r="G37" i="1"/>
  <c r="E37" i="1"/>
  <c r="AP36" i="1"/>
  <c r="AO36" i="1"/>
  <c r="AM36" i="1"/>
  <c r="AL36" i="1"/>
  <c r="AJ36" i="1"/>
  <c r="AI36" i="1"/>
  <c r="AG36" i="1"/>
  <c r="AF36" i="1"/>
  <c r="AD36" i="1"/>
  <c r="AC36" i="1"/>
  <c r="AA36" i="1"/>
  <c r="Z36" i="1"/>
  <c r="X36" i="1"/>
  <c r="W36" i="1"/>
  <c r="U36" i="1"/>
  <c r="T36" i="1"/>
  <c r="R36" i="1"/>
  <c r="Q36" i="1"/>
  <c r="O36" i="1"/>
  <c r="N36" i="1"/>
  <c r="L36" i="1"/>
  <c r="K36" i="1"/>
  <c r="H36" i="1"/>
  <c r="G36" i="1"/>
  <c r="E36" i="1"/>
  <c r="AP35" i="1"/>
  <c r="AO35" i="1"/>
  <c r="AM35" i="1"/>
  <c r="AL35" i="1"/>
  <c r="AJ35" i="1"/>
  <c r="AI35" i="1"/>
  <c r="AG35" i="1"/>
  <c r="AF35" i="1"/>
  <c r="AD35" i="1"/>
  <c r="AC35" i="1"/>
  <c r="AA35" i="1"/>
  <c r="Z35" i="1"/>
  <c r="X35" i="1"/>
  <c r="W35" i="1"/>
  <c r="U35" i="1"/>
  <c r="T35" i="1"/>
  <c r="R35" i="1"/>
  <c r="Q35" i="1"/>
  <c r="O35" i="1"/>
  <c r="N35" i="1"/>
  <c r="L35" i="1"/>
  <c r="K35" i="1"/>
  <c r="H35" i="1"/>
  <c r="G35" i="1"/>
  <c r="E35" i="1"/>
  <c r="AP34" i="1"/>
  <c r="AO34" i="1"/>
  <c r="AM34" i="1"/>
  <c r="AL34" i="1"/>
  <c r="AJ34" i="1"/>
  <c r="AI34" i="1"/>
  <c r="AG34" i="1"/>
  <c r="AF34" i="1"/>
  <c r="AD34" i="1"/>
  <c r="AC34" i="1"/>
  <c r="AA34" i="1"/>
  <c r="Z34" i="1"/>
  <c r="X34" i="1"/>
  <c r="W34" i="1"/>
  <c r="U34" i="1"/>
  <c r="T34" i="1"/>
  <c r="R34" i="1"/>
  <c r="Q34" i="1"/>
  <c r="O34" i="1"/>
  <c r="N34" i="1"/>
  <c r="L34" i="1"/>
  <c r="K34" i="1"/>
  <c r="H34" i="1"/>
  <c r="G34" i="1"/>
  <c r="E34" i="1"/>
  <c r="AP33" i="1"/>
  <c r="AO33" i="1"/>
  <c r="AM33" i="1"/>
  <c r="AL33" i="1"/>
  <c r="AJ33" i="1"/>
  <c r="AI33" i="1"/>
  <c r="AG33" i="1"/>
  <c r="AF33" i="1"/>
  <c r="AD33" i="1"/>
  <c r="AC33" i="1"/>
  <c r="AA33" i="1"/>
  <c r="Z33" i="1"/>
  <c r="X33" i="1"/>
  <c r="W33" i="1"/>
  <c r="U33" i="1"/>
  <c r="T33" i="1"/>
  <c r="R33" i="1"/>
  <c r="Q33" i="1"/>
  <c r="O33" i="1"/>
  <c r="N33" i="1"/>
  <c r="L33" i="1"/>
  <c r="K33" i="1"/>
  <c r="H33" i="1"/>
  <c r="G33" i="1"/>
  <c r="E33" i="1"/>
  <c r="AP32" i="1"/>
  <c r="AO32" i="1"/>
  <c r="AM32" i="1"/>
  <c r="AL32" i="1"/>
  <c r="AJ32" i="1"/>
  <c r="AI32" i="1"/>
  <c r="AG32" i="1"/>
  <c r="AF32" i="1"/>
  <c r="AD32" i="1"/>
  <c r="AC32" i="1"/>
  <c r="AA32" i="1"/>
  <c r="Z32" i="1"/>
  <c r="X32" i="1"/>
  <c r="W32" i="1"/>
  <c r="U32" i="1"/>
  <c r="T32" i="1"/>
  <c r="R32" i="1"/>
  <c r="Q32" i="1"/>
  <c r="O32" i="1"/>
  <c r="N32" i="1"/>
  <c r="L32" i="1"/>
  <c r="K32" i="1"/>
  <c r="H32" i="1"/>
  <c r="G32" i="1"/>
  <c r="E32" i="1"/>
  <c r="AP31" i="1"/>
  <c r="AO31" i="1"/>
  <c r="AM31" i="1"/>
  <c r="AL31" i="1"/>
  <c r="AJ31" i="1"/>
  <c r="AI31" i="1"/>
  <c r="AG31" i="1"/>
  <c r="AF31" i="1"/>
  <c r="AD31" i="1"/>
  <c r="AC31" i="1"/>
  <c r="AA31" i="1"/>
  <c r="Z31" i="1"/>
  <c r="X31" i="1"/>
  <c r="W31" i="1"/>
  <c r="U31" i="1"/>
  <c r="T31" i="1"/>
  <c r="R31" i="1"/>
  <c r="Q31" i="1"/>
  <c r="O31" i="1"/>
  <c r="N31" i="1"/>
  <c r="L31" i="1"/>
  <c r="K31" i="1"/>
  <c r="H31" i="1"/>
  <c r="G31" i="1"/>
  <c r="E31" i="1"/>
  <c r="AP30" i="1"/>
  <c r="AO30" i="1"/>
  <c r="AM30" i="1"/>
  <c r="AL30" i="1"/>
  <c r="AJ30" i="1"/>
  <c r="AI30" i="1"/>
  <c r="AG30" i="1"/>
  <c r="AF30" i="1"/>
  <c r="AD30" i="1"/>
  <c r="AC30" i="1"/>
  <c r="AA30" i="1"/>
  <c r="Z30" i="1"/>
  <c r="X30" i="1"/>
  <c r="W30" i="1"/>
  <c r="U30" i="1"/>
  <c r="T30" i="1"/>
  <c r="R30" i="1"/>
  <c r="Q30" i="1"/>
  <c r="O30" i="1"/>
  <c r="N30" i="1"/>
  <c r="L30" i="1"/>
  <c r="K30" i="1"/>
  <c r="H30" i="1"/>
  <c r="G30" i="1"/>
  <c r="E30" i="1"/>
  <c r="AP29" i="1"/>
  <c r="AO29" i="1"/>
  <c r="AM29" i="1"/>
  <c r="AL29" i="1"/>
  <c r="AJ29" i="1"/>
  <c r="AI29" i="1"/>
  <c r="AG29" i="1"/>
  <c r="AF29" i="1"/>
  <c r="AD29" i="1"/>
  <c r="AC29" i="1"/>
  <c r="AA29" i="1"/>
  <c r="Z29" i="1"/>
  <c r="X29" i="1"/>
  <c r="W29" i="1"/>
  <c r="U29" i="1"/>
  <c r="T29" i="1"/>
  <c r="R29" i="1"/>
  <c r="Q29" i="1"/>
  <c r="O29" i="1"/>
  <c r="N29" i="1"/>
  <c r="L29" i="1"/>
  <c r="K29" i="1"/>
  <c r="H29" i="1"/>
  <c r="G29" i="1"/>
  <c r="E29" i="1"/>
  <c r="AP28" i="1"/>
  <c r="AO28" i="1"/>
  <c r="AM28" i="1"/>
  <c r="AL28" i="1"/>
  <c r="AJ28" i="1"/>
  <c r="AI28" i="1"/>
  <c r="AG28" i="1"/>
  <c r="AF28" i="1"/>
  <c r="AD28" i="1"/>
  <c r="AC28" i="1"/>
  <c r="AA28" i="1"/>
  <c r="Z28" i="1"/>
  <c r="X28" i="1"/>
  <c r="W28" i="1"/>
  <c r="U28" i="1"/>
  <c r="T28" i="1"/>
  <c r="R28" i="1"/>
  <c r="Q28" i="1"/>
  <c r="O28" i="1"/>
  <c r="N28" i="1"/>
  <c r="L28" i="1"/>
  <c r="K28" i="1"/>
  <c r="H28" i="1"/>
  <c r="G28" i="1"/>
  <c r="E28" i="1"/>
  <c r="AP27" i="1"/>
  <c r="AO27" i="1"/>
  <c r="AM27" i="1"/>
  <c r="AL27" i="1"/>
  <c r="AJ27" i="1"/>
  <c r="AI27" i="1"/>
  <c r="AG27" i="1"/>
  <c r="AF27" i="1"/>
  <c r="AD27" i="1"/>
  <c r="AC27" i="1"/>
  <c r="AA27" i="1"/>
  <c r="Z27" i="1"/>
  <c r="X27" i="1"/>
  <c r="W27" i="1"/>
  <c r="U27" i="1"/>
  <c r="T27" i="1"/>
  <c r="R27" i="1"/>
  <c r="Q27" i="1"/>
  <c r="O27" i="1"/>
  <c r="N27" i="1"/>
  <c r="L27" i="1"/>
  <c r="K27" i="1"/>
  <c r="H27" i="1"/>
  <c r="G27" i="1"/>
  <c r="E27" i="1"/>
  <c r="AP26" i="1"/>
  <c r="AO26" i="1"/>
  <c r="AM26" i="1"/>
  <c r="AL26" i="1"/>
  <c r="AJ26" i="1"/>
  <c r="AI26" i="1"/>
  <c r="AG26" i="1"/>
  <c r="AF26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H26" i="1"/>
  <c r="G26" i="1"/>
  <c r="E26" i="1"/>
  <c r="AP25" i="1"/>
  <c r="AO25" i="1"/>
  <c r="AM25" i="1"/>
  <c r="AL25" i="1"/>
  <c r="AJ25" i="1"/>
  <c r="AI25" i="1"/>
  <c r="AG25" i="1"/>
  <c r="AF25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H25" i="1"/>
  <c r="G25" i="1"/>
  <c r="E25" i="1"/>
  <c r="AP24" i="1"/>
  <c r="AO24" i="1"/>
  <c r="AM24" i="1"/>
  <c r="AL24" i="1"/>
  <c r="AJ24" i="1"/>
  <c r="AI24" i="1"/>
  <c r="AG24" i="1"/>
  <c r="AF24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H24" i="1"/>
  <c r="G24" i="1"/>
  <c r="E24" i="1"/>
  <c r="AP23" i="1"/>
  <c r="AO23" i="1"/>
  <c r="AM23" i="1"/>
  <c r="AL23" i="1"/>
  <c r="AJ23" i="1"/>
  <c r="AI23" i="1"/>
  <c r="AG23" i="1"/>
  <c r="AF23" i="1"/>
  <c r="AD23" i="1"/>
  <c r="AC23" i="1"/>
  <c r="AA23" i="1"/>
  <c r="Z23" i="1"/>
  <c r="X23" i="1"/>
  <c r="W23" i="1"/>
  <c r="U23" i="1"/>
  <c r="T23" i="1"/>
  <c r="R23" i="1"/>
  <c r="Q23" i="1"/>
  <c r="O23" i="1"/>
  <c r="N23" i="1"/>
  <c r="L23" i="1"/>
  <c r="K23" i="1"/>
  <c r="H23" i="1"/>
  <c r="G23" i="1"/>
  <c r="E23" i="1"/>
  <c r="AP22" i="1"/>
  <c r="AO22" i="1"/>
  <c r="AM22" i="1"/>
  <c r="AL22" i="1"/>
  <c r="AJ22" i="1"/>
  <c r="AI22" i="1"/>
  <c r="AG22" i="1"/>
  <c r="AF22" i="1"/>
  <c r="AD22" i="1"/>
  <c r="AC22" i="1"/>
  <c r="AA22" i="1"/>
  <c r="Z22" i="1"/>
  <c r="X22" i="1"/>
  <c r="W22" i="1"/>
  <c r="U22" i="1"/>
  <c r="T22" i="1"/>
  <c r="R22" i="1"/>
  <c r="Q22" i="1"/>
  <c r="O22" i="1"/>
  <c r="N22" i="1"/>
  <c r="L22" i="1"/>
  <c r="K22" i="1"/>
  <c r="H22" i="1"/>
  <c r="G22" i="1"/>
  <c r="E22" i="1"/>
  <c r="AP21" i="1"/>
  <c r="AO21" i="1"/>
  <c r="AM21" i="1"/>
  <c r="AL21" i="1"/>
  <c r="AJ21" i="1"/>
  <c r="AI21" i="1"/>
  <c r="AG21" i="1"/>
  <c r="AF21" i="1"/>
  <c r="AD21" i="1"/>
  <c r="AC21" i="1"/>
  <c r="AA21" i="1"/>
  <c r="Z21" i="1"/>
  <c r="X21" i="1"/>
  <c r="W21" i="1"/>
  <c r="U21" i="1"/>
  <c r="T21" i="1"/>
  <c r="R21" i="1"/>
  <c r="Q21" i="1"/>
  <c r="O21" i="1"/>
  <c r="N21" i="1"/>
  <c r="L21" i="1"/>
  <c r="K21" i="1"/>
  <c r="H21" i="1"/>
  <c r="G21" i="1"/>
  <c r="E21" i="1"/>
  <c r="AP20" i="1"/>
  <c r="AO20" i="1"/>
  <c r="AM20" i="1"/>
  <c r="AL20" i="1"/>
  <c r="AJ20" i="1"/>
  <c r="AI20" i="1"/>
  <c r="AG20" i="1"/>
  <c r="AF20" i="1"/>
  <c r="AD20" i="1"/>
  <c r="AC20" i="1"/>
  <c r="AA20" i="1"/>
  <c r="Z20" i="1"/>
  <c r="X20" i="1"/>
  <c r="W20" i="1"/>
  <c r="U20" i="1"/>
  <c r="T20" i="1"/>
  <c r="R20" i="1"/>
  <c r="Q20" i="1"/>
  <c r="O20" i="1"/>
  <c r="N20" i="1"/>
  <c r="L20" i="1"/>
  <c r="K20" i="1"/>
  <c r="H20" i="1"/>
  <c r="G20" i="1"/>
  <c r="E20" i="1"/>
  <c r="AP19" i="1"/>
  <c r="AO19" i="1"/>
  <c r="AM19" i="1"/>
  <c r="AL19" i="1"/>
  <c r="AJ19" i="1"/>
  <c r="AI19" i="1"/>
  <c r="AG19" i="1"/>
  <c r="AF19" i="1"/>
  <c r="AD19" i="1"/>
  <c r="AC19" i="1"/>
  <c r="AA19" i="1"/>
  <c r="Z19" i="1"/>
  <c r="X19" i="1"/>
  <c r="W19" i="1"/>
  <c r="U19" i="1"/>
  <c r="T19" i="1"/>
  <c r="R19" i="1"/>
  <c r="Q19" i="1"/>
  <c r="O19" i="1"/>
  <c r="N19" i="1"/>
  <c r="L19" i="1"/>
  <c r="K19" i="1"/>
  <c r="H19" i="1"/>
  <c r="G19" i="1"/>
  <c r="E19" i="1"/>
  <c r="AP18" i="1"/>
  <c r="AO18" i="1"/>
  <c r="AM18" i="1"/>
  <c r="AL18" i="1"/>
  <c r="AJ18" i="1"/>
  <c r="AI18" i="1"/>
  <c r="AG18" i="1"/>
  <c r="AF18" i="1"/>
  <c r="AD18" i="1"/>
  <c r="AC18" i="1"/>
  <c r="AA18" i="1"/>
  <c r="Z18" i="1"/>
  <c r="X18" i="1"/>
  <c r="W18" i="1"/>
  <c r="U18" i="1"/>
  <c r="T18" i="1"/>
  <c r="R18" i="1"/>
  <c r="Q18" i="1"/>
  <c r="O18" i="1"/>
  <c r="N18" i="1"/>
  <c r="L18" i="1"/>
  <c r="K18" i="1"/>
  <c r="H18" i="1"/>
  <c r="G18" i="1"/>
  <c r="E18" i="1"/>
  <c r="AP17" i="1"/>
  <c r="AO17" i="1"/>
  <c r="AM17" i="1"/>
  <c r="AL17" i="1"/>
  <c r="AJ17" i="1"/>
  <c r="AI17" i="1"/>
  <c r="AG17" i="1"/>
  <c r="AF17" i="1"/>
  <c r="AD17" i="1"/>
  <c r="AC17" i="1"/>
  <c r="AA17" i="1"/>
  <c r="Z17" i="1"/>
  <c r="X17" i="1"/>
  <c r="W17" i="1"/>
  <c r="U17" i="1"/>
  <c r="T17" i="1"/>
  <c r="R17" i="1"/>
  <c r="Q17" i="1"/>
  <c r="O17" i="1"/>
  <c r="N17" i="1"/>
  <c r="L17" i="1"/>
  <c r="K17" i="1"/>
  <c r="H17" i="1"/>
  <c r="G17" i="1"/>
  <c r="E17" i="1"/>
  <c r="AP16" i="1"/>
  <c r="AO16" i="1"/>
  <c r="AM16" i="1"/>
  <c r="AL16" i="1"/>
  <c r="AJ16" i="1"/>
  <c r="AI16" i="1"/>
  <c r="AG16" i="1"/>
  <c r="AF16" i="1"/>
  <c r="AD16" i="1"/>
  <c r="AC16" i="1"/>
  <c r="AA16" i="1"/>
  <c r="Z16" i="1"/>
  <c r="X16" i="1"/>
  <c r="W16" i="1"/>
  <c r="U16" i="1"/>
  <c r="T16" i="1"/>
  <c r="R16" i="1"/>
  <c r="Q16" i="1"/>
  <c r="O16" i="1"/>
  <c r="N16" i="1"/>
  <c r="L16" i="1"/>
  <c r="K16" i="1"/>
  <c r="H16" i="1"/>
  <c r="G16" i="1"/>
  <c r="E16" i="1"/>
  <c r="AP15" i="1"/>
  <c r="AO15" i="1"/>
  <c r="AM15" i="1"/>
  <c r="AL15" i="1"/>
  <c r="AJ15" i="1"/>
  <c r="AI15" i="1"/>
  <c r="AG15" i="1"/>
  <c r="AF15" i="1"/>
  <c r="AD15" i="1"/>
  <c r="AC15" i="1"/>
  <c r="AA15" i="1"/>
  <c r="Z15" i="1"/>
  <c r="X15" i="1"/>
  <c r="W15" i="1"/>
  <c r="U15" i="1"/>
  <c r="T15" i="1"/>
  <c r="R15" i="1"/>
  <c r="Q15" i="1"/>
  <c r="O15" i="1"/>
  <c r="N15" i="1"/>
  <c r="L15" i="1"/>
  <c r="K15" i="1"/>
  <c r="H15" i="1"/>
  <c r="G15" i="1"/>
  <c r="E15" i="1"/>
  <c r="AP14" i="1"/>
  <c r="AO14" i="1"/>
  <c r="AM14" i="1"/>
  <c r="AL14" i="1"/>
  <c r="AJ14" i="1"/>
  <c r="AI14" i="1"/>
  <c r="AG14" i="1"/>
  <c r="AF14" i="1"/>
  <c r="AD14" i="1"/>
  <c r="AC14" i="1"/>
  <c r="AA14" i="1"/>
  <c r="Z14" i="1"/>
  <c r="X14" i="1"/>
  <c r="W14" i="1"/>
  <c r="U14" i="1"/>
  <c r="T14" i="1"/>
  <c r="R14" i="1"/>
  <c r="Q14" i="1"/>
  <c r="O14" i="1"/>
  <c r="N14" i="1"/>
  <c r="L14" i="1"/>
  <c r="K14" i="1"/>
  <c r="H14" i="1"/>
  <c r="G14" i="1"/>
  <c r="E14" i="1"/>
  <c r="AP13" i="1"/>
  <c r="AO13" i="1"/>
  <c r="AM13" i="1"/>
  <c r="AL13" i="1"/>
  <c r="AJ13" i="1"/>
  <c r="AI13" i="1"/>
  <c r="AG13" i="1"/>
  <c r="AF13" i="1"/>
  <c r="AD13" i="1"/>
  <c r="AC13" i="1"/>
  <c r="AA13" i="1"/>
  <c r="Z13" i="1"/>
  <c r="X13" i="1"/>
  <c r="W13" i="1"/>
  <c r="U13" i="1"/>
  <c r="T13" i="1"/>
  <c r="R13" i="1"/>
  <c r="Q13" i="1"/>
  <c r="O13" i="1"/>
  <c r="N13" i="1"/>
  <c r="L13" i="1"/>
  <c r="K13" i="1"/>
  <c r="H13" i="1"/>
  <c r="G13" i="1"/>
  <c r="E13" i="1"/>
  <c r="AP12" i="1"/>
  <c r="AO12" i="1"/>
  <c r="AM12" i="1"/>
  <c r="AL12" i="1"/>
  <c r="AJ12" i="1"/>
  <c r="AI12" i="1"/>
  <c r="AG12" i="1"/>
  <c r="AF12" i="1"/>
  <c r="AD12" i="1"/>
  <c r="AC12" i="1"/>
  <c r="AA12" i="1"/>
  <c r="Z12" i="1"/>
  <c r="X12" i="1"/>
  <c r="W12" i="1"/>
  <c r="U12" i="1"/>
  <c r="T12" i="1"/>
  <c r="R12" i="1"/>
  <c r="Q12" i="1"/>
  <c r="O12" i="1"/>
  <c r="N12" i="1"/>
  <c r="L12" i="1"/>
  <c r="K12" i="1"/>
  <c r="H12" i="1"/>
  <c r="G12" i="1"/>
  <c r="E12" i="1"/>
  <c r="AP11" i="1"/>
  <c r="AO11" i="1"/>
  <c r="AM11" i="1"/>
  <c r="AL11" i="1"/>
  <c r="AJ11" i="1"/>
  <c r="AI11" i="1"/>
  <c r="AG11" i="1"/>
  <c r="AF11" i="1"/>
  <c r="AD11" i="1"/>
  <c r="AC11" i="1"/>
  <c r="AA11" i="1"/>
  <c r="Z11" i="1"/>
  <c r="X11" i="1"/>
  <c r="W11" i="1"/>
  <c r="U11" i="1"/>
  <c r="T11" i="1"/>
  <c r="R11" i="1"/>
  <c r="Q11" i="1"/>
  <c r="O11" i="1"/>
  <c r="N11" i="1"/>
  <c r="L11" i="1"/>
  <c r="K11" i="1"/>
  <c r="H11" i="1"/>
  <c r="G11" i="1"/>
  <c r="E11" i="1"/>
  <c r="AP10" i="1"/>
  <c r="AO10" i="1"/>
  <c r="AM10" i="1"/>
  <c r="AL10" i="1"/>
  <c r="AJ10" i="1"/>
  <c r="AI10" i="1"/>
  <c r="AG10" i="1"/>
  <c r="AF10" i="1"/>
  <c r="AD10" i="1"/>
  <c r="AC10" i="1"/>
  <c r="AA10" i="1"/>
  <c r="Z10" i="1"/>
  <c r="X10" i="1"/>
  <c r="W10" i="1"/>
  <c r="U10" i="1"/>
  <c r="T10" i="1"/>
  <c r="R10" i="1"/>
  <c r="Q10" i="1"/>
  <c r="O10" i="1"/>
  <c r="N10" i="1"/>
  <c r="L10" i="1"/>
  <c r="K10" i="1"/>
  <c r="H10" i="1"/>
  <c r="G10" i="1"/>
  <c r="E10" i="1"/>
  <c r="AP9" i="1"/>
  <c r="AO9" i="1"/>
  <c r="AM9" i="1"/>
  <c r="AL9" i="1"/>
  <c r="AJ9" i="1"/>
  <c r="AI9" i="1"/>
  <c r="AG9" i="1"/>
  <c r="AF9" i="1"/>
  <c r="AD9" i="1"/>
  <c r="AC9" i="1"/>
  <c r="AA9" i="1"/>
  <c r="Z9" i="1"/>
  <c r="X9" i="1"/>
  <c r="W9" i="1"/>
  <c r="U9" i="1"/>
  <c r="T9" i="1"/>
  <c r="R9" i="1"/>
  <c r="Q9" i="1"/>
  <c r="O9" i="1"/>
  <c r="N9" i="1"/>
  <c r="L9" i="1"/>
  <c r="K9" i="1"/>
  <c r="H9" i="1"/>
  <c r="G9" i="1"/>
  <c r="E9" i="1"/>
  <c r="AP8" i="1"/>
  <c r="AO8" i="1"/>
  <c r="AM8" i="1"/>
  <c r="AL8" i="1"/>
  <c r="AJ8" i="1"/>
  <c r="AI8" i="1"/>
  <c r="AG8" i="1"/>
  <c r="AF8" i="1"/>
  <c r="AD8" i="1"/>
  <c r="AC8" i="1"/>
  <c r="AA8" i="1"/>
  <c r="Z8" i="1"/>
  <c r="X8" i="1"/>
  <c r="W8" i="1"/>
  <c r="U8" i="1"/>
  <c r="T8" i="1"/>
  <c r="R8" i="1"/>
  <c r="Q8" i="1"/>
  <c r="O8" i="1"/>
  <c r="N8" i="1"/>
  <c r="L8" i="1"/>
  <c r="K8" i="1"/>
  <c r="H8" i="1"/>
  <c r="G8" i="1"/>
  <c r="E8" i="1"/>
  <c r="AP7" i="1"/>
  <c r="AO7" i="1"/>
  <c r="AM7" i="1"/>
  <c r="AL7" i="1"/>
  <c r="AJ7" i="1"/>
  <c r="AI7" i="1"/>
  <c r="AG7" i="1"/>
  <c r="AF7" i="1"/>
  <c r="AD7" i="1"/>
  <c r="AC7" i="1"/>
  <c r="AA7" i="1"/>
  <c r="Z7" i="1"/>
  <c r="X7" i="1"/>
  <c r="W7" i="1"/>
  <c r="U7" i="1"/>
  <c r="T7" i="1"/>
  <c r="R7" i="1"/>
  <c r="Q7" i="1"/>
  <c r="O7" i="1"/>
  <c r="N7" i="1"/>
  <c r="L7" i="1"/>
  <c r="K7" i="1"/>
  <c r="H7" i="1"/>
  <c r="G7" i="1"/>
  <c r="E7" i="1"/>
  <c r="AP6" i="1"/>
  <c r="AO6" i="1"/>
  <c r="AM6" i="1"/>
  <c r="AL6" i="1"/>
  <c r="AJ6" i="1"/>
  <c r="AI6" i="1"/>
  <c r="AG6" i="1"/>
  <c r="AF6" i="1"/>
  <c r="AD6" i="1"/>
  <c r="AC6" i="1"/>
  <c r="AA6" i="1"/>
  <c r="Z6" i="1"/>
  <c r="X6" i="1"/>
  <c r="W6" i="1"/>
  <c r="U6" i="1"/>
  <c r="T6" i="1"/>
  <c r="R6" i="1"/>
  <c r="Q6" i="1"/>
  <c r="O6" i="1"/>
  <c r="N6" i="1"/>
  <c r="L6" i="1"/>
  <c r="K6" i="1"/>
  <c r="H6" i="1"/>
  <c r="G6" i="1"/>
  <c r="E6" i="1"/>
  <c r="G23" i="15" l="1"/>
  <c r="C92" i="19"/>
  <c r="F33" i="15"/>
  <c r="F35" i="15" s="1"/>
  <c r="F37" i="15" s="1"/>
  <c r="C74" i="19"/>
  <c r="H20" i="15"/>
  <c r="G24" i="4"/>
  <c r="G26" i="4" s="1"/>
  <c r="H22" i="15"/>
  <c r="H13" i="3"/>
  <c r="I74" i="3"/>
  <c r="J95" i="3"/>
  <c r="C7" i="7"/>
  <c r="J72" i="3"/>
  <c r="R18" i="3" s="1"/>
  <c r="S18" i="3" s="1"/>
  <c r="S26" i="3" s="1"/>
  <c r="F34" i="4"/>
  <c r="F36" i="4" s="1"/>
  <c r="F37" i="4" s="1"/>
  <c r="W13" i="3"/>
  <c r="W26" i="3" s="1"/>
  <c r="G26" i="3"/>
  <c r="AK41" i="1"/>
  <c r="I252" i="1"/>
  <c r="I126" i="1"/>
  <c r="S11" i="1"/>
  <c r="AN12" i="1"/>
  <c r="I13" i="1"/>
  <c r="P13" i="1"/>
  <c r="AK38" i="1"/>
  <c r="I40" i="1"/>
  <c r="AB41" i="1"/>
  <c r="AN41" i="1"/>
  <c r="S43" i="1"/>
  <c r="Y43" i="1"/>
  <c r="AE43" i="1"/>
  <c r="P45" i="1"/>
  <c r="AK46" i="1"/>
  <c r="I48" i="1"/>
  <c r="P49" i="1"/>
  <c r="AK49" i="1"/>
  <c r="S50" i="1"/>
  <c r="AQ50" i="1"/>
  <c r="P51" i="1"/>
  <c r="P52" i="1"/>
  <c r="V52" i="1"/>
  <c r="M53" i="1"/>
  <c r="V100" i="1"/>
  <c r="AQ125" i="1"/>
  <c r="P43" i="1"/>
  <c r="P14" i="1"/>
  <c r="V34" i="1"/>
  <c r="V38" i="1"/>
  <c r="AB38" i="1"/>
  <c r="AH38" i="1"/>
  <c r="AN38" i="1"/>
  <c r="AK40" i="1"/>
  <c r="V42" i="1"/>
  <c r="AB42" i="1"/>
  <c r="V46" i="1"/>
  <c r="AB46" i="1"/>
  <c r="AH46" i="1"/>
  <c r="AN46" i="1"/>
  <c r="AK48" i="1"/>
  <c r="AB49" i="1"/>
  <c r="AN49" i="1"/>
  <c r="S51" i="1"/>
  <c r="Y51" i="1"/>
  <c r="AE51" i="1"/>
  <c r="P53" i="1"/>
  <c r="AB53" i="1"/>
  <c r="AN53" i="1"/>
  <c r="S55" i="1"/>
  <c r="Y55" i="1"/>
  <c r="AE55" i="1"/>
  <c r="AB73" i="1"/>
  <c r="AN73" i="1"/>
  <c r="S75" i="1"/>
  <c r="Y75" i="1"/>
  <c r="AE75" i="1"/>
  <c r="P77" i="1"/>
  <c r="AE79" i="1"/>
  <c r="AQ95" i="1"/>
  <c r="S99" i="1"/>
  <c r="AQ103" i="1"/>
  <c r="M119" i="1"/>
  <c r="Y119" i="1"/>
  <c r="AK119" i="1"/>
  <c r="Y123" i="1"/>
  <c r="AE214" i="1"/>
  <c r="AH218" i="1"/>
  <c r="M220" i="1"/>
  <c r="I239" i="1"/>
  <c r="V239" i="1"/>
  <c r="I243" i="1"/>
  <c r="P243" i="1"/>
  <c r="AB243" i="1"/>
  <c r="V247" i="1"/>
  <c r="AB247" i="1"/>
  <c r="Y249" i="1"/>
  <c r="AK257" i="1"/>
  <c r="S261" i="1"/>
  <c r="Y261" i="1"/>
  <c r="AK261" i="1"/>
  <c r="AH263" i="1"/>
  <c r="AK296" i="1"/>
  <c r="I298" i="1"/>
  <c r="AH298" i="1"/>
  <c r="AH302" i="1"/>
  <c r="M304" i="1"/>
  <c r="AE39" i="1"/>
  <c r="AB116" i="1"/>
  <c r="V126" i="1"/>
  <c r="AH6" i="1"/>
  <c r="AN7" i="1"/>
  <c r="P10" i="1"/>
  <c r="AK13" i="1"/>
  <c r="V15" i="1"/>
  <c r="AB15" i="1"/>
  <c r="AH15" i="1"/>
  <c r="AN15" i="1"/>
  <c r="Y17" i="1"/>
  <c r="AE17" i="1"/>
  <c r="AK17" i="1"/>
  <c r="AQ17" i="1"/>
  <c r="AN19" i="1"/>
  <c r="M21" i="1"/>
  <c r="S21" i="1"/>
  <c r="Y21" i="1"/>
  <c r="AE21" i="1"/>
  <c r="AK21" i="1"/>
  <c r="I23" i="1"/>
  <c r="P23" i="1"/>
  <c r="AH23" i="1"/>
  <c r="AN23" i="1"/>
  <c r="Y25" i="1"/>
  <c r="AE25" i="1"/>
  <c r="AK25" i="1"/>
  <c r="I27" i="1"/>
  <c r="P27" i="1"/>
  <c r="V27" i="1"/>
  <c r="AH27" i="1"/>
  <c r="AN27" i="1"/>
  <c r="V31" i="1"/>
  <c r="AH31" i="1"/>
  <c r="S33" i="1"/>
  <c r="Y33" i="1"/>
  <c r="AH35" i="1"/>
  <c r="S37" i="1"/>
  <c r="Y37" i="1"/>
  <c r="AQ37" i="1"/>
  <c r="V39" i="1"/>
  <c r="S41" i="1"/>
  <c r="Y41" i="1"/>
  <c r="AQ55" i="1"/>
  <c r="I57" i="1"/>
  <c r="Y11" i="1"/>
  <c r="V17" i="1"/>
  <c r="I21" i="1"/>
  <c r="AE27" i="1"/>
  <c r="AE31" i="1"/>
  <c r="AQ35" i="1"/>
  <c r="I37" i="1"/>
  <c r="AB112" i="1"/>
  <c r="AQ118" i="1"/>
  <c r="AH12" i="1"/>
  <c r="S164" i="1"/>
  <c r="AB166" i="1"/>
  <c r="AH166" i="1"/>
  <c r="AN166" i="1"/>
  <c r="AK168" i="1"/>
  <c r="AK172" i="1"/>
  <c r="V174" i="1"/>
  <c r="AB174" i="1"/>
  <c r="AH174" i="1"/>
  <c r="AN174" i="1"/>
  <c r="I190" i="1"/>
  <c r="P190" i="1"/>
  <c r="AN190" i="1"/>
  <c r="S192" i="1"/>
  <c r="AE196" i="1"/>
  <c r="AH205" i="1"/>
  <c r="AN205" i="1"/>
  <c r="S207" i="1"/>
  <c r="P209" i="1"/>
  <c r="S215" i="1"/>
  <c r="AE215" i="1"/>
  <c r="AQ215" i="1"/>
  <c r="V217" i="1"/>
  <c r="AB217" i="1"/>
  <c r="AN217" i="1"/>
  <c r="I219" i="1"/>
  <c r="AH219" i="1"/>
  <c r="S221" i="1"/>
  <c r="AQ229" i="1"/>
  <c r="AH231" i="1"/>
  <c r="S233" i="1"/>
  <c r="AB235" i="1"/>
  <c r="AH235" i="1"/>
  <c r="AE237" i="1"/>
  <c r="AK237" i="1"/>
  <c r="AQ237" i="1"/>
  <c r="AH245" i="1"/>
  <c r="V249" i="1"/>
  <c r="V308" i="1"/>
  <c r="P54" i="1"/>
  <c r="AE76" i="1"/>
  <c r="P78" i="1"/>
  <c r="AQ79" i="1"/>
  <c r="I81" i="1"/>
  <c r="AN98" i="1"/>
  <c r="I160" i="1"/>
  <c r="AN163" i="1"/>
  <c r="M165" i="1"/>
  <c r="AN167" i="1"/>
  <c r="Y169" i="1"/>
  <c r="P175" i="1"/>
  <c r="AN175" i="1"/>
  <c r="M185" i="1"/>
  <c r="P196" i="1"/>
  <c r="S201" i="1"/>
  <c r="AQ222" i="1"/>
  <c r="AH238" i="1"/>
  <c r="AB242" i="1"/>
  <c r="AK307" i="1"/>
  <c r="AB52" i="1"/>
  <c r="AH52" i="1"/>
  <c r="AN52" i="1"/>
  <c r="Y53" i="1"/>
  <c r="AQ54" i="1"/>
  <c r="P56" i="1"/>
  <c r="V56" i="1"/>
  <c r="AB56" i="1"/>
  <c r="AH56" i="1"/>
  <c r="AN56" i="1"/>
  <c r="P72" i="1"/>
  <c r="AQ78" i="1"/>
  <c r="AH79" i="1"/>
  <c r="S81" i="1"/>
  <c r="Y81" i="1"/>
  <c r="AQ85" i="1"/>
  <c r="V87" i="1"/>
  <c r="AK93" i="1"/>
  <c r="AK101" i="1"/>
  <c r="AE105" i="1"/>
  <c r="AK105" i="1"/>
  <c r="AQ105" i="1"/>
  <c r="V107" i="1"/>
  <c r="AQ109" i="1"/>
  <c r="AE117" i="1"/>
  <c r="S121" i="1"/>
  <c r="AQ121" i="1"/>
  <c r="Y125" i="1"/>
  <c r="AE125" i="1"/>
  <c r="AQ140" i="1"/>
  <c r="V149" i="1"/>
  <c r="P150" i="1"/>
  <c r="V150" i="1"/>
  <c r="AB150" i="1"/>
  <c r="AN154" i="1"/>
  <c r="I162" i="1"/>
  <c r="P162" i="1"/>
  <c r="AB162" i="1"/>
  <c r="AE163" i="1"/>
  <c r="AQ163" i="1"/>
  <c r="I165" i="1"/>
  <c r="P165" i="1"/>
  <c r="S167" i="1"/>
  <c r="Y167" i="1"/>
  <c r="AE167" i="1"/>
  <c r="P169" i="1"/>
  <c r="AB169" i="1"/>
  <c r="S171" i="1"/>
  <c r="Y171" i="1"/>
  <c r="AE171" i="1"/>
  <c r="P177" i="1"/>
  <c r="AQ179" i="1"/>
  <c r="I184" i="1"/>
  <c r="P185" i="1"/>
  <c r="AN193" i="1"/>
  <c r="AK195" i="1"/>
  <c r="AK220" i="1"/>
  <c r="AB234" i="1"/>
  <c r="AH234" i="1"/>
  <c r="M238" i="1"/>
  <c r="S238" i="1"/>
  <c r="P240" i="1"/>
  <c r="AB240" i="1"/>
  <c r="P244" i="1"/>
  <c r="V244" i="1"/>
  <c r="I248" i="1"/>
  <c r="AH248" i="1"/>
  <c r="AK274" i="1"/>
  <c r="AQ282" i="1"/>
  <c r="V284" i="1"/>
  <c r="M290" i="1"/>
  <c r="M293" i="1"/>
  <c r="AE293" i="1"/>
  <c r="I295" i="1"/>
  <c r="V296" i="1"/>
  <c r="Y297" i="1"/>
  <c r="P299" i="1"/>
  <c r="V299" i="1"/>
  <c r="AH299" i="1"/>
  <c r="AN299" i="1"/>
  <c r="M300" i="1"/>
  <c r="Y304" i="1"/>
  <c r="Y305" i="1"/>
  <c r="AH307" i="1"/>
  <c r="M189" i="1"/>
  <c r="V14" i="1"/>
  <c r="M69" i="1"/>
  <c r="Y69" i="1"/>
  <c r="AK73" i="1"/>
  <c r="P75" i="1"/>
  <c r="M77" i="1"/>
  <c r="M115" i="1"/>
  <c r="AB125" i="1"/>
  <c r="AN125" i="1"/>
  <c r="AQ145" i="1"/>
  <c r="AE148" i="1"/>
  <c r="AQ148" i="1"/>
  <c r="M155" i="1"/>
  <c r="V157" i="1"/>
  <c r="M159" i="1"/>
  <c r="M163" i="1"/>
  <c r="S163" i="1"/>
  <c r="AK166" i="1"/>
  <c r="I168" i="1"/>
  <c r="V168" i="1"/>
  <c r="AK174" i="1"/>
  <c r="I176" i="1"/>
  <c r="P182" i="1"/>
  <c r="P217" i="1"/>
  <c r="AB268" i="1"/>
  <c r="P272" i="1"/>
  <c r="M278" i="1"/>
  <c r="P280" i="1"/>
  <c r="AN280" i="1"/>
  <c r="M282" i="1"/>
  <c r="Y282" i="1"/>
  <c r="AB284" i="1"/>
  <c r="AN284" i="1"/>
  <c r="AE286" i="1"/>
  <c r="P288" i="1"/>
  <c r="AB288" i="1"/>
  <c r="AN288" i="1"/>
  <c r="AE290" i="1"/>
  <c r="AB292" i="1"/>
  <c r="AE294" i="1"/>
  <c r="M301" i="1"/>
  <c r="AE301" i="1"/>
  <c r="P306" i="1"/>
  <c r="AH310" i="1"/>
  <c r="AN312" i="1"/>
  <c r="P316" i="1"/>
  <c r="AQ20" i="1"/>
  <c r="AB26" i="1"/>
  <c r="P30" i="1"/>
  <c r="Y6" i="1"/>
  <c r="AK6" i="1"/>
  <c r="I8" i="1"/>
  <c r="P8" i="1"/>
  <c r="V8" i="1"/>
  <c r="S10" i="1"/>
  <c r="Y10" i="1"/>
  <c r="AK10" i="1"/>
  <c r="V11" i="1"/>
  <c r="AB11" i="1"/>
  <c r="AH11" i="1"/>
  <c r="AK12" i="1"/>
  <c r="AQ12" i="1"/>
  <c r="S14" i="1"/>
  <c r="Y14" i="1"/>
  <c r="AE14" i="1"/>
  <c r="I16" i="1"/>
  <c r="P16" i="1"/>
  <c r="V16" i="1"/>
  <c r="AB16" i="1"/>
  <c r="AH16" i="1"/>
  <c r="AB20" i="1"/>
  <c r="AH20" i="1"/>
  <c r="S26" i="1"/>
  <c r="Y26" i="1"/>
  <c r="AE26" i="1"/>
  <c r="S30" i="1"/>
  <c r="Y30" i="1"/>
  <c r="AQ30" i="1"/>
  <c r="AE63" i="1"/>
  <c r="AB65" i="1"/>
  <c r="Y66" i="1"/>
  <c r="AK66" i="1"/>
  <c r="S67" i="1"/>
  <c r="AE67" i="1"/>
  <c r="P69" i="1"/>
  <c r="AB69" i="1"/>
  <c r="AN69" i="1"/>
  <c r="S71" i="1"/>
  <c r="AE71" i="1"/>
  <c r="AK89" i="1"/>
  <c r="P91" i="1"/>
  <c r="M93" i="1"/>
  <c r="M97" i="1"/>
  <c r="AH100" i="1"/>
  <c r="AB102" i="1"/>
  <c r="Y106" i="1"/>
  <c r="AQ106" i="1"/>
  <c r="P108" i="1"/>
  <c r="V110" i="1"/>
  <c r="I114" i="1"/>
  <c r="AH114" i="1"/>
  <c r="Y124" i="1"/>
  <c r="M129" i="1"/>
  <c r="AQ129" i="1"/>
  <c r="I131" i="1"/>
  <c r="P147" i="1"/>
  <c r="AB147" i="1"/>
  <c r="AE156" i="1"/>
  <c r="AQ156" i="1"/>
  <c r="M181" i="1"/>
  <c r="M195" i="1"/>
  <c r="S197" i="1"/>
  <c r="AQ251" i="1"/>
  <c r="P265" i="1"/>
  <c r="V66" i="1"/>
  <c r="AB66" i="1"/>
  <c r="AH66" i="1"/>
  <c r="AN66" i="1"/>
  <c r="AK68" i="1"/>
  <c r="I80" i="1"/>
  <c r="Y82" i="1"/>
  <c r="AK82" i="1"/>
  <c r="AE87" i="1"/>
  <c r="I88" i="1"/>
  <c r="AB89" i="1"/>
  <c r="AN89" i="1"/>
  <c r="AK90" i="1"/>
  <c r="S91" i="1"/>
  <c r="Y91" i="1"/>
  <c r="AE91" i="1"/>
  <c r="I92" i="1"/>
  <c r="V92" i="1"/>
  <c r="AB93" i="1"/>
  <c r="AB94" i="1"/>
  <c r="I95" i="1"/>
  <c r="V106" i="1"/>
  <c r="AB106" i="1"/>
  <c r="AH106" i="1"/>
  <c r="AN106" i="1"/>
  <c r="M107" i="1"/>
  <c r="Y108" i="1"/>
  <c r="AQ108" i="1"/>
  <c r="AB109" i="1"/>
  <c r="AN109" i="1"/>
  <c r="AE110" i="1"/>
  <c r="AE121" i="1"/>
  <c r="AB124" i="1"/>
  <c r="AN124" i="1"/>
  <c r="AB128" i="1"/>
  <c r="I129" i="1"/>
  <c r="P129" i="1"/>
  <c r="Y131" i="1"/>
  <c r="AE131" i="1"/>
  <c r="AK131" i="1"/>
  <c r="S140" i="1"/>
  <c r="Y140" i="1"/>
  <c r="I141" i="1"/>
  <c r="P141" i="1"/>
  <c r="AQ141" i="1"/>
  <c r="AH142" i="1"/>
  <c r="I143" i="1"/>
  <c r="P143" i="1"/>
  <c r="V143" i="1"/>
  <c r="AB143" i="1"/>
  <c r="AH143" i="1"/>
  <c r="M144" i="1"/>
  <c r="S144" i="1"/>
  <c r="Y144" i="1"/>
  <c r="AK144" i="1"/>
  <c r="P146" i="1"/>
  <c r="V146" i="1"/>
  <c r="M147" i="1"/>
  <c r="AK147" i="1"/>
  <c r="P151" i="1"/>
  <c r="AB151" i="1"/>
  <c r="AN151" i="1"/>
  <c r="I152" i="1"/>
  <c r="Y177" i="1"/>
  <c r="P178" i="1"/>
  <c r="P181" i="1"/>
  <c r="Y185" i="1"/>
  <c r="P186" i="1"/>
  <c r="M188" i="1"/>
  <c r="S188" i="1"/>
  <c r="M190" i="1"/>
  <c r="AE191" i="1"/>
  <c r="AQ191" i="1"/>
  <c r="P192" i="1"/>
  <c r="P193" i="1"/>
  <c r="AQ193" i="1"/>
  <c r="I195" i="1"/>
  <c r="AN196" i="1"/>
  <c r="I197" i="1"/>
  <c r="P197" i="1"/>
  <c r="V197" i="1"/>
  <c r="AB197" i="1"/>
  <c r="AH197" i="1"/>
  <c r="AN197" i="1"/>
  <c r="Y199" i="1"/>
  <c r="AQ199" i="1"/>
  <c r="I201" i="1"/>
  <c r="P201" i="1"/>
  <c r="AB201" i="1"/>
  <c r="P221" i="1"/>
  <c r="P237" i="1"/>
  <c r="AN237" i="1"/>
  <c r="S241" i="1"/>
  <c r="AK216" i="1"/>
  <c r="S226" i="1"/>
  <c r="AK236" i="1"/>
  <c r="M242" i="1"/>
  <c r="M245" i="1"/>
  <c r="AE260" i="1"/>
  <c r="AE264" i="1"/>
  <c r="P269" i="1"/>
  <c r="M271" i="1"/>
  <c r="AK271" i="1"/>
  <c r="AK275" i="1"/>
  <c r="V277" i="1"/>
  <c r="AK283" i="1"/>
  <c r="I285" i="1"/>
  <c r="P285" i="1"/>
  <c r="Y291" i="1"/>
  <c r="AQ298" i="1"/>
  <c r="AB300" i="1"/>
  <c r="AE302" i="1"/>
  <c r="AB315" i="1"/>
  <c r="AH198" i="1"/>
  <c r="AN208" i="1"/>
  <c r="AK210" i="1"/>
  <c r="AQ210" i="1"/>
  <c r="P212" i="1"/>
  <c r="AN212" i="1"/>
  <c r="AK214" i="1"/>
  <c r="AQ214" i="1"/>
  <c r="AH215" i="1"/>
  <c r="P216" i="1"/>
  <c r="AN216" i="1"/>
  <c r="AK219" i="1"/>
  <c r="AQ219" i="1"/>
  <c r="P220" i="1"/>
  <c r="AB220" i="1"/>
  <c r="I223" i="1"/>
  <c r="AB223" i="1"/>
  <c r="AH223" i="1"/>
  <c r="I226" i="1"/>
  <c r="V226" i="1"/>
  <c r="AB226" i="1"/>
  <c r="AH226" i="1"/>
  <c r="I230" i="1"/>
  <c r="AQ231" i="1"/>
  <c r="AK234" i="1"/>
  <c r="AQ234" i="1"/>
  <c r="V235" i="1"/>
  <c r="AB236" i="1"/>
  <c r="M239" i="1"/>
  <c r="AQ240" i="1"/>
  <c r="P241" i="1"/>
  <c r="S247" i="1"/>
  <c r="AE247" i="1"/>
  <c r="AQ247" i="1"/>
  <c r="I249" i="1"/>
  <c r="AE250" i="1"/>
  <c r="AQ250" i="1"/>
  <c r="V252" i="1"/>
  <c r="AH252" i="1"/>
  <c r="M253" i="1"/>
  <c r="Y253" i="1"/>
  <c r="I256" i="1"/>
  <c r="AN256" i="1"/>
  <c r="I260" i="1"/>
  <c r="AB260" i="1"/>
  <c r="AH260" i="1"/>
  <c r="AN260" i="1"/>
  <c r="S262" i="1"/>
  <c r="AQ262" i="1"/>
  <c r="P264" i="1"/>
  <c r="V264" i="1"/>
  <c r="AH264" i="1"/>
  <c r="AN264" i="1"/>
  <c r="AN267" i="1"/>
  <c r="P275" i="1"/>
  <c r="AH282" i="1"/>
  <c r="AN283" i="1"/>
  <c r="Y284" i="1"/>
  <c r="AQ288" i="1"/>
  <c r="V290" i="1"/>
  <c r="I291" i="1"/>
  <c r="P291" i="1"/>
  <c r="V291" i="1"/>
  <c r="AH291" i="1"/>
  <c r="AN291" i="1"/>
  <c r="M292" i="1"/>
  <c r="AH294" i="1"/>
  <c r="M296" i="1"/>
  <c r="P297" i="1"/>
  <c r="Y299" i="1"/>
  <c r="AQ300" i="1"/>
  <c r="AB302" i="1"/>
  <c r="V305" i="1"/>
  <c r="AB305" i="1"/>
  <c r="AN305" i="1"/>
  <c r="Y307" i="1"/>
  <c r="AE307" i="1"/>
  <c r="P308" i="1"/>
  <c r="AH309" i="1"/>
  <c r="AN309" i="1"/>
  <c r="P311" i="1"/>
  <c r="S314" i="1"/>
  <c r="AB7" i="1"/>
  <c r="AQ43" i="1"/>
  <c r="AE47" i="1"/>
  <c r="M61" i="1"/>
  <c r="P62" i="1"/>
  <c r="AQ63" i="1"/>
  <c r="I65" i="1"/>
  <c r="AK74" i="1"/>
  <c r="I76" i="1"/>
  <c r="AK77" i="1"/>
  <c r="P79" i="1"/>
  <c r="AE80" i="1"/>
  <c r="AE84" i="1"/>
  <c r="P86" i="1"/>
  <c r="AQ87" i="1"/>
  <c r="I89" i="1"/>
  <c r="V97" i="1"/>
  <c r="AH97" i="1"/>
  <c r="AB99" i="1"/>
  <c r="AN99" i="1"/>
  <c r="AQ100" i="1"/>
  <c r="Y102" i="1"/>
  <c r="S104" i="1"/>
  <c r="I123" i="1"/>
  <c r="V123" i="1"/>
  <c r="AK124" i="1"/>
  <c r="Y127" i="1"/>
  <c r="AN128" i="1"/>
  <c r="M130" i="1"/>
  <c r="S130" i="1"/>
  <c r="AK9" i="1"/>
  <c r="AB19" i="1"/>
  <c r="M25" i="1"/>
  <c r="AK29" i="1"/>
  <c r="AE36" i="1"/>
  <c r="AH8" i="1"/>
  <c r="I9" i="1"/>
  <c r="V9" i="1"/>
  <c r="I12" i="1"/>
  <c r="P12" i="1"/>
  <c r="V12" i="1"/>
  <c r="AB12" i="1"/>
  <c r="M13" i="1"/>
  <c r="S13" i="1"/>
  <c r="Y13" i="1"/>
  <c r="AE13" i="1"/>
  <c r="I14" i="1"/>
  <c r="S15" i="1"/>
  <c r="M18" i="1"/>
  <c r="AK18" i="1"/>
  <c r="S19" i="1"/>
  <c r="AE19" i="1"/>
  <c r="AK19" i="1"/>
  <c r="AQ19" i="1"/>
  <c r="S23" i="1"/>
  <c r="Y23" i="1"/>
  <c r="AE23" i="1"/>
  <c r="I24" i="1"/>
  <c r="AH24" i="1"/>
  <c r="P25" i="1"/>
  <c r="V25" i="1"/>
  <c r="AN25" i="1"/>
  <c r="AQ27" i="1"/>
  <c r="AH28" i="1"/>
  <c r="P29" i="1"/>
  <c r="V29" i="1"/>
  <c r="AB29" i="1"/>
  <c r="AN29" i="1"/>
  <c r="I32" i="1"/>
  <c r="P33" i="1"/>
  <c r="AK33" i="1"/>
  <c r="S34" i="1"/>
  <c r="AQ34" i="1"/>
  <c r="P35" i="1"/>
  <c r="P36" i="1"/>
  <c r="V36" i="1"/>
  <c r="AB36" i="1"/>
  <c r="AH36" i="1"/>
  <c r="AN36" i="1"/>
  <c r="AH43" i="1"/>
  <c r="AE44" i="1"/>
  <c r="S45" i="1"/>
  <c r="Y45" i="1"/>
  <c r="AQ45" i="1"/>
  <c r="V47" i="1"/>
  <c r="AH47" i="1"/>
  <c r="S49" i="1"/>
  <c r="V50" i="1"/>
  <c r="AB50" i="1"/>
  <c r="AH50" i="1"/>
  <c r="AN50" i="1"/>
  <c r="AK52" i="1"/>
  <c r="AB57" i="1"/>
  <c r="AN57" i="1"/>
  <c r="Y58" i="1"/>
  <c r="AK58" i="1"/>
  <c r="S59" i="1"/>
  <c r="Y59" i="1"/>
  <c r="AE59" i="1"/>
  <c r="I60" i="1"/>
  <c r="P61" i="1"/>
  <c r="AK61" i="1"/>
  <c r="AQ62" i="1"/>
  <c r="P63" i="1"/>
  <c r="AH63" i="1"/>
  <c r="AE64" i="1"/>
  <c r="S65" i="1"/>
  <c r="Y65" i="1"/>
  <c r="V67" i="1"/>
  <c r="AQ69" i="1"/>
  <c r="P70" i="1"/>
  <c r="V71" i="1"/>
  <c r="AQ71" i="1"/>
  <c r="AK72" i="1"/>
  <c r="I73" i="1"/>
  <c r="V74" i="1"/>
  <c r="AB74" i="1"/>
  <c r="AH74" i="1"/>
  <c r="AN74" i="1"/>
  <c r="AB108" i="1"/>
  <c r="AN108" i="1"/>
  <c r="M111" i="1"/>
  <c r="AE111" i="1"/>
  <c r="AK111" i="1"/>
  <c r="I113" i="1"/>
  <c r="P113" i="1"/>
  <c r="Y115" i="1"/>
  <c r="AE115" i="1"/>
  <c r="AK115" i="1"/>
  <c r="P117" i="1"/>
  <c r="V117" i="1"/>
  <c r="Y118" i="1"/>
  <c r="AE118" i="1"/>
  <c r="S120" i="1"/>
  <c r="Y120" i="1"/>
  <c r="P121" i="1"/>
  <c r="V121" i="1"/>
  <c r="AN121" i="1"/>
  <c r="M122" i="1"/>
  <c r="S122" i="1"/>
  <c r="AQ122" i="1"/>
  <c r="P124" i="1"/>
  <c r="M131" i="1"/>
  <c r="I134" i="1"/>
  <c r="V134" i="1"/>
  <c r="AH134" i="1"/>
  <c r="V176" i="1"/>
  <c r="V184" i="1"/>
  <c r="I6" i="1"/>
  <c r="P6" i="1"/>
  <c r="V6" i="1"/>
  <c r="AK8" i="1"/>
  <c r="AQ8" i="1"/>
  <c r="AK16" i="1"/>
  <c r="AQ16" i="1"/>
  <c r="I18" i="1"/>
  <c r="P18" i="1"/>
  <c r="AN18" i="1"/>
  <c r="P22" i="1"/>
  <c r="V22" i="1"/>
  <c r="AB22" i="1"/>
  <c r="AK24" i="1"/>
  <c r="Y28" i="1"/>
  <c r="AE28" i="1"/>
  <c r="AK28" i="1"/>
  <c r="AB30" i="1"/>
  <c r="AH30" i="1"/>
  <c r="AN30" i="1"/>
  <c r="AK32" i="1"/>
  <c r="AB33" i="1"/>
  <c r="AN33" i="1"/>
  <c r="S35" i="1"/>
  <c r="Y35" i="1"/>
  <c r="AE35" i="1"/>
  <c r="P41" i="1"/>
  <c r="S42" i="1"/>
  <c r="AQ42" i="1"/>
  <c r="P44" i="1"/>
  <c r="V44" i="1"/>
  <c r="AB44" i="1"/>
  <c r="AH44" i="1"/>
  <c r="AN44" i="1"/>
  <c r="S46" i="1"/>
  <c r="AQ46" i="1"/>
  <c r="AQ53" i="1"/>
  <c r="V55" i="1"/>
  <c r="AK56" i="1"/>
  <c r="V58" i="1"/>
  <c r="AB58" i="1"/>
  <c r="AH58" i="1"/>
  <c r="AN58" i="1"/>
  <c r="AK60" i="1"/>
  <c r="AB61" i="1"/>
  <c r="AN61" i="1"/>
  <c r="S63" i="1"/>
  <c r="Y63" i="1"/>
  <c r="P64" i="1"/>
  <c r="V64" i="1"/>
  <c r="AB64" i="1"/>
  <c r="AH64" i="1"/>
  <c r="AN64" i="1"/>
  <c r="P68" i="1"/>
  <c r="V68" i="1"/>
  <c r="AB68" i="1"/>
  <c r="AH68" i="1"/>
  <c r="AN68" i="1"/>
  <c r="AQ70" i="1"/>
  <c r="AH71" i="1"/>
  <c r="S73" i="1"/>
  <c r="Y73" i="1"/>
  <c r="AB81" i="1"/>
  <c r="AN81" i="1"/>
  <c r="S83" i="1"/>
  <c r="Y83" i="1"/>
  <c r="AE83" i="1"/>
  <c r="P85" i="1"/>
  <c r="AH96" i="1"/>
  <c r="AN96" i="1"/>
  <c r="AE98" i="1"/>
  <c r="I99" i="1"/>
  <c r="AB101" i="1"/>
  <c r="I103" i="1"/>
  <c r="AH110" i="1"/>
  <c r="V119" i="1"/>
  <c r="S133" i="1"/>
  <c r="Y181" i="1"/>
  <c r="M136" i="1"/>
  <c r="S138" i="1"/>
  <c r="M140" i="1"/>
  <c r="P145" i="1"/>
  <c r="I154" i="1"/>
  <c r="S160" i="1"/>
  <c r="AE160" i="1"/>
  <c r="AH165" i="1"/>
  <c r="I173" i="1"/>
  <c r="AQ175" i="1"/>
  <c r="AK177" i="1"/>
  <c r="P179" i="1"/>
  <c r="AB179" i="1"/>
  <c r="AN179" i="1"/>
  <c r="AK181" i="1"/>
  <c r="P183" i="1"/>
  <c r="AB183" i="1"/>
  <c r="AN183" i="1"/>
  <c r="AK185" i="1"/>
  <c r="P187" i="1"/>
  <c r="AB187" i="1"/>
  <c r="AN187" i="1"/>
  <c r="M191" i="1"/>
  <c r="V195" i="1"/>
  <c r="I203" i="1"/>
  <c r="AB205" i="1"/>
  <c r="P208" i="1"/>
  <c r="AE210" i="1"/>
  <c r="V223" i="1"/>
  <c r="M240" i="1"/>
  <c r="M257" i="1"/>
  <c r="Y257" i="1"/>
  <c r="P259" i="1"/>
  <c r="AB259" i="1"/>
  <c r="P263" i="1"/>
  <c r="AQ265" i="1"/>
  <c r="P267" i="1"/>
  <c r="AH277" i="1"/>
  <c r="M279" i="1"/>
  <c r="AK279" i="1"/>
  <c r="AK282" i="1"/>
  <c r="AH283" i="1"/>
  <c r="AQ284" i="1"/>
  <c r="Y287" i="1"/>
  <c r="S292" i="1"/>
  <c r="Y292" i="1"/>
  <c r="P293" i="1"/>
  <c r="AQ294" i="1"/>
  <c r="M297" i="1"/>
  <c r="AE297" i="1"/>
  <c r="AK81" i="1"/>
  <c r="P83" i="1"/>
  <c r="P84" i="1"/>
  <c r="V84" i="1"/>
  <c r="AB84" i="1"/>
  <c r="AH84" i="1"/>
  <c r="AN84" i="1"/>
  <c r="M85" i="1"/>
  <c r="Y85" i="1"/>
  <c r="S86" i="1"/>
  <c r="AQ86" i="1"/>
  <c r="AH87" i="1"/>
  <c r="S89" i="1"/>
  <c r="Y89" i="1"/>
  <c r="AQ92" i="1"/>
  <c r="AQ96" i="1"/>
  <c r="AB98" i="1"/>
  <c r="M101" i="1"/>
  <c r="AK108" i="1"/>
  <c r="Y109" i="1"/>
  <c r="AE109" i="1"/>
  <c r="I111" i="1"/>
  <c r="AH111" i="1"/>
  <c r="M113" i="1"/>
  <c r="AQ113" i="1"/>
  <c r="AE114" i="1"/>
  <c r="AH115" i="1"/>
  <c r="M117" i="1"/>
  <c r="P120" i="1"/>
  <c r="I122" i="1"/>
  <c r="V122" i="1"/>
  <c r="AH122" i="1"/>
  <c r="AN122" i="1"/>
  <c r="I127" i="1"/>
  <c r="AH127" i="1"/>
  <c r="I130" i="1"/>
  <c r="P131" i="1"/>
  <c r="V131" i="1"/>
  <c r="AN131" i="1"/>
  <c r="M132" i="1"/>
  <c r="AK132" i="1"/>
  <c r="AQ132" i="1"/>
  <c r="V133" i="1"/>
  <c r="AB133" i="1"/>
  <c r="AH133" i="1"/>
  <c r="AN133" i="1"/>
  <c r="S134" i="1"/>
  <c r="AK134" i="1"/>
  <c r="AQ134" i="1"/>
  <c r="AH135" i="1"/>
  <c r="I136" i="1"/>
  <c r="P136" i="1"/>
  <c r="V138" i="1"/>
  <c r="I140" i="1"/>
  <c r="P140" i="1"/>
  <c r="AH140" i="1"/>
  <c r="AE143" i="1"/>
  <c r="S145" i="1"/>
  <c r="P152" i="1"/>
  <c r="P153" i="1"/>
  <c r="V153" i="1"/>
  <c r="AQ153" i="1"/>
  <c r="AE155" i="1"/>
  <c r="AQ155" i="1"/>
  <c r="V160" i="1"/>
  <c r="AB160" i="1"/>
  <c r="AN160" i="1"/>
  <c r="M161" i="1"/>
  <c r="AE164" i="1"/>
  <c r="AQ169" i="1"/>
  <c r="P170" i="1"/>
  <c r="V171" i="1"/>
  <c r="S173" i="1"/>
  <c r="Y173" i="1"/>
  <c r="AQ173" i="1"/>
  <c r="AK176" i="1"/>
  <c r="AB177" i="1"/>
  <c r="S179" i="1"/>
  <c r="Y179" i="1"/>
  <c r="AE179" i="1"/>
  <c r="AK180" i="1"/>
  <c r="AB181" i="1"/>
  <c r="AN181" i="1"/>
  <c r="M183" i="1"/>
  <c r="S183" i="1"/>
  <c r="Y183" i="1"/>
  <c r="AE183" i="1"/>
  <c r="AK184" i="1"/>
  <c r="AB185" i="1"/>
  <c r="AN185" i="1"/>
  <c r="M187" i="1"/>
  <c r="S187" i="1"/>
  <c r="Y187" i="1"/>
  <c r="AE187" i="1"/>
  <c r="AK187" i="1"/>
  <c r="AQ187" i="1"/>
  <c r="V190" i="1"/>
  <c r="I191" i="1"/>
  <c r="P191" i="1"/>
  <c r="V191" i="1"/>
  <c r="AN191" i="1"/>
  <c r="Y195" i="1"/>
  <c r="V198" i="1"/>
  <c r="AB198" i="1"/>
  <c r="S200" i="1"/>
  <c r="P204" i="1"/>
  <c r="AB204" i="1"/>
  <c r="AK207" i="1"/>
  <c r="M211" i="1"/>
  <c r="AB216" i="1"/>
  <c r="AH222" i="1"/>
  <c r="P233" i="1"/>
  <c r="AE234" i="1"/>
  <c r="AK135" i="1"/>
  <c r="AK139" i="1"/>
  <c r="I142" i="1"/>
  <c r="V142" i="1"/>
  <c r="AN144" i="1"/>
  <c r="S149" i="1"/>
  <c r="AH149" i="1"/>
  <c r="AE150" i="1"/>
  <c r="AK150" i="1"/>
  <c r="S152" i="1"/>
  <c r="AH153" i="1"/>
  <c r="AQ154" i="1"/>
  <c r="AH155" i="1"/>
  <c r="S156" i="1"/>
  <c r="I161" i="1"/>
  <c r="AN164" i="1"/>
  <c r="AN168" i="1"/>
  <c r="S170" i="1"/>
  <c r="P172" i="1"/>
  <c r="V172" i="1"/>
  <c r="AN172" i="1"/>
  <c r="Y190" i="1"/>
  <c r="AE190" i="1"/>
  <c r="AK190" i="1"/>
  <c r="AQ190" i="1"/>
  <c r="I199" i="1"/>
  <c r="V199" i="1"/>
  <c r="I202" i="1"/>
  <c r="AN207" i="1"/>
  <c r="Y212" i="1"/>
  <c r="AQ212" i="1"/>
  <c r="S214" i="1"/>
  <c r="M216" i="1"/>
  <c r="S216" i="1"/>
  <c r="Y216" i="1"/>
  <c r="AQ221" i="1"/>
  <c r="M222" i="1"/>
  <c r="S222" i="1"/>
  <c r="S225" i="1"/>
  <c r="AE226" i="1"/>
  <c r="I227" i="1"/>
  <c r="V227" i="1"/>
  <c r="M228" i="1"/>
  <c r="AK228" i="1"/>
  <c r="Y229" i="1"/>
  <c r="AN229" i="1"/>
  <c r="M230" i="1"/>
  <c r="S230" i="1"/>
  <c r="AE230" i="1"/>
  <c r="M232" i="1"/>
  <c r="AK232" i="1"/>
  <c r="Y239" i="1"/>
  <c r="AK239" i="1"/>
  <c r="AQ239" i="1"/>
  <c r="AE242" i="1"/>
  <c r="AH243" i="1"/>
  <c r="AN243" i="1"/>
  <c r="M244" i="1"/>
  <c r="S244" i="1"/>
  <c r="AE245" i="1"/>
  <c r="AK245" i="1"/>
  <c r="P247" i="1"/>
  <c r="AB251" i="1"/>
  <c r="V273" i="1"/>
  <c r="AQ289" i="1"/>
  <c r="S300" i="1"/>
  <c r="Y300" i="1"/>
  <c r="P301" i="1"/>
  <c r="M305" i="1"/>
  <c r="AE305" i="1"/>
  <c r="P307" i="1"/>
  <c r="AQ309" i="1"/>
  <c r="S315" i="1"/>
  <c r="P232" i="1"/>
  <c r="AQ233" i="1"/>
  <c r="AN236" i="1"/>
  <c r="AK238" i="1"/>
  <c r="AQ238" i="1"/>
  <c r="AN242" i="1"/>
  <c r="AE243" i="1"/>
  <c r="I245" i="1"/>
  <c r="AK246" i="1"/>
  <c r="S248" i="1"/>
  <c r="AE248" i="1"/>
  <c r="M250" i="1"/>
  <c r="Y250" i="1"/>
  <c r="Y251" i="1"/>
  <c r="AE251" i="1"/>
  <c r="AQ253" i="1"/>
  <c r="P254" i="1"/>
  <c r="V256" i="1"/>
  <c r="AK258" i="1"/>
  <c r="S263" i="1"/>
  <c r="Y263" i="1"/>
  <c r="AE263" i="1"/>
  <c r="AN265" i="1"/>
  <c r="M266" i="1"/>
  <c r="AE266" i="1"/>
  <c r="S267" i="1"/>
  <c r="AE267" i="1"/>
  <c r="I271" i="1"/>
  <c r="P271" i="1"/>
  <c r="AE272" i="1"/>
  <c r="AB275" i="1"/>
  <c r="V276" i="1"/>
  <c r="AK277" i="1"/>
  <c r="P279" i="1"/>
  <c r="V279" i="1"/>
  <c r="AB279" i="1"/>
  <c r="I282" i="1"/>
  <c r="AN282" i="1"/>
  <c r="M283" i="1"/>
  <c r="AQ283" i="1"/>
  <c r="P284" i="1"/>
  <c r="AK285" i="1"/>
  <c r="V286" i="1"/>
  <c r="I287" i="1"/>
  <c r="P287" i="1"/>
  <c r="V287" i="1"/>
  <c r="AB287" i="1"/>
  <c r="AH287" i="1"/>
  <c r="AN287" i="1"/>
  <c r="I289" i="1"/>
  <c r="AK290" i="1"/>
  <c r="V292" i="1"/>
  <c r="AK292" i="1"/>
  <c r="Y293" i="1"/>
  <c r="I294" i="1"/>
  <c r="Y295" i="1"/>
  <c r="S296" i="1"/>
  <c r="AB296" i="1"/>
  <c r="V297" i="1"/>
  <c r="AB297" i="1"/>
  <c r="AN297" i="1"/>
  <c r="I299" i="1"/>
  <c r="V300" i="1"/>
  <c r="AK300" i="1"/>
  <c r="Y301" i="1"/>
  <c r="I302" i="1"/>
  <c r="Y303" i="1"/>
  <c r="S304" i="1"/>
  <c r="AB304" i="1"/>
  <c r="M306" i="1"/>
  <c r="AE306" i="1"/>
  <c r="AN307" i="1"/>
  <c r="Y308" i="1"/>
  <c r="S254" i="1"/>
  <c r="AK256" i="1"/>
  <c r="P258" i="1"/>
  <c r="AH258" i="1"/>
  <c r="AN258" i="1"/>
  <c r="P262" i="1"/>
  <c r="AH262" i="1"/>
  <c r="AN262" i="1"/>
  <c r="AB266" i="1"/>
  <c r="AH269" i="1"/>
  <c r="V272" i="1"/>
  <c r="AH272" i="1"/>
  <c r="AN272" i="1"/>
  <c r="Y273" i="1"/>
  <c r="AE273" i="1"/>
  <c r="AN274" i="1"/>
  <c r="S275" i="1"/>
  <c r="S282" i="1"/>
  <c r="V283" i="1"/>
  <c r="M286" i="1"/>
  <c r="AK286" i="1"/>
  <c r="V288" i="1"/>
  <c r="S291" i="1"/>
  <c r="AQ291" i="1"/>
  <c r="S294" i="1"/>
  <c r="Y294" i="1"/>
  <c r="P295" i="1"/>
  <c r="V295" i="1"/>
  <c r="AH295" i="1"/>
  <c r="AN295" i="1"/>
  <c r="AQ296" i="1"/>
  <c r="AB298" i="1"/>
  <c r="S299" i="1"/>
  <c r="AQ299" i="1"/>
  <c r="S302" i="1"/>
  <c r="Y302" i="1"/>
  <c r="P303" i="1"/>
  <c r="V303" i="1"/>
  <c r="AH303" i="1"/>
  <c r="AN303" i="1"/>
  <c r="AQ304" i="1"/>
  <c r="P305" i="1"/>
  <c r="V306" i="1"/>
  <c r="AB306" i="1"/>
  <c r="AN306" i="1"/>
  <c r="AQ308" i="1"/>
  <c r="Y309" i="1"/>
  <c r="Y310" i="1"/>
  <c r="Y311" i="1"/>
  <c r="P312" i="1"/>
  <c r="Y312" i="1"/>
  <c r="S313" i="1"/>
  <c r="Y314" i="1"/>
  <c r="P315" i="1"/>
  <c r="AJ5" i="3"/>
  <c r="AJ15" i="3" s="1"/>
  <c r="S12" i="1"/>
  <c r="V13" i="1"/>
  <c r="P15" i="1"/>
  <c r="AE16" i="1"/>
  <c r="M23" i="1"/>
  <c r="AQ23" i="1"/>
  <c r="AQ31" i="1"/>
  <c r="I33" i="1"/>
  <c r="AK34" i="1"/>
  <c r="AK42" i="1"/>
  <c r="I49" i="1"/>
  <c r="AK50" i="1"/>
  <c r="M123" i="1"/>
  <c r="AK136" i="1"/>
  <c r="M270" i="1"/>
  <c r="M273" i="1"/>
  <c r="AH274" i="1"/>
  <c r="M275" i="1"/>
  <c r="AH278" i="1"/>
  <c r="AN6" i="1"/>
  <c r="M7" i="1"/>
  <c r="S7" i="1"/>
  <c r="AE7" i="1"/>
  <c r="AK7" i="1"/>
  <c r="AN11" i="1"/>
  <c r="AK14" i="1"/>
  <c r="S17" i="1"/>
  <c r="AH18" i="1"/>
  <c r="V20" i="1"/>
  <c r="P21" i="1"/>
  <c r="AN22" i="1"/>
  <c r="AE24" i="1"/>
  <c r="M26" i="1"/>
  <c r="M28" i="1"/>
  <c r="S28" i="1"/>
  <c r="P31" i="1"/>
  <c r="AE32" i="1"/>
  <c r="AB34" i="1"/>
  <c r="AH34" i="1"/>
  <c r="AN34" i="1"/>
  <c r="I36" i="1"/>
  <c r="P37" i="1"/>
  <c r="AK37" i="1"/>
  <c r="S38" i="1"/>
  <c r="AQ38" i="1"/>
  <c r="P39" i="1"/>
  <c r="AH39" i="1"/>
  <c r="AE40" i="1"/>
  <c r="AH42" i="1"/>
  <c r="AN42" i="1"/>
  <c r="I44" i="1"/>
  <c r="AK45" i="1"/>
  <c r="P47" i="1"/>
  <c r="AE48" i="1"/>
  <c r="I52" i="1"/>
  <c r="AK53" i="1"/>
  <c r="P55" i="1"/>
  <c r="AE56" i="1"/>
  <c r="I68" i="1"/>
  <c r="AK69" i="1"/>
  <c r="P71" i="1"/>
  <c r="M72" i="1"/>
  <c r="AE72" i="1"/>
  <c r="I84" i="1"/>
  <c r="AK85" i="1"/>
  <c r="P87" i="1"/>
  <c r="M88" i="1"/>
  <c r="S88" i="1"/>
  <c r="AE88" i="1"/>
  <c r="S97" i="1"/>
  <c r="Y97" i="1"/>
  <c r="AE97" i="1"/>
  <c r="AK97" i="1"/>
  <c r="AK99" i="1"/>
  <c r="AQ99" i="1"/>
  <c r="AN100" i="1"/>
  <c r="AH102" i="1"/>
  <c r="AN102" i="1"/>
  <c r="AB104" i="1"/>
  <c r="AH104" i="1"/>
  <c r="M105" i="1"/>
  <c r="V108" i="1"/>
  <c r="Y111" i="1"/>
  <c r="AN112" i="1"/>
  <c r="M114" i="1"/>
  <c r="S114" i="1"/>
  <c r="AN119" i="1"/>
  <c r="AK120" i="1"/>
  <c r="AQ124" i="1"/>
  <c r="M127" i="1"/>
  <c r="AE127" i="1"/>
  <c r="AK127" i="1"/>
  <c r="AE130" i="1"/>
  <c r="AH131" i="1"/>
  <c r="AE172" i="1"/>
  <c r="AK197" i="1"/>
  <c r="AQ197" i="1"/>
  <c r="M12" i="1"/>
  <c r="AH17" i="1"/>
  <c r="M37" i="1"/>
  <c r="P38" i="1"/>
  <c r="AQ39" i="1"/>
  <c r="I41" i="1"/>
  <c r="M45" i="1"/>
  <c r="P46" i="1"/>
  <c r="AQ47" i="1"/>
  <c r="Y50" i="1"/>
  <c r="AK191" i="1"/>
  <c r="S273" i="1"/>
  <c r="V274" i="1"/>
  <c r="I278" i="1"/>
  <c r="M6" i="1"/>
  <c r="V7" i="1"/>
  <c r="M9" i="1"/>
  <c r="S9" i="1"/>
  <c r="AQ9" i="1"/>
  <c r="AB10" i="1"/>
  <c r="AH10" i="1"/>
  <c r="AE11" i="1"/>
  <c r="AK11" i="1"/>
  <c r="AQ11" i="1"/>
  <c r="AB14" i="1"/>
  <c r="AH14" i="1"/>
  <c r="AN14" i="1"/>
  <c r="AK15" i="1"/>
  <c r="AQ15" i="1"/>
  <c r="I17" i="1"/>
  <c r="P17" i="1"/>
  <c r="S18" i="1"/>
  <c r="Y18" i="1"/>
  <c r="AE18" i="1"/>
  <c r="AH19" i="1"/>
  <c r="V21" i="1"/>
  <c r="AB21" i="1"/>
  <c r="Y22" i="1"/>
  <c r="AE22" i="1"/>
  <c r="AQ22" i="1"/>
  <c r="AB23" i="1"/>
  <c r="P24" i="1"/>
  <c r="V24" i="1"/>
  <c r="AH25" i="1"/>
  <c r="P26" i="1"/>
  <c r="V26" i="1"/>
  <c r="AN26" i="1"/>
  <c r="S27" i="1"/>
  <c r="Y27" i="1"/>
  <c r="I28" i="1"/>
  <c r="P28" i="1"/>
  <c r="V28" i="1"/>
  <c r="AN28" i="1"/>
  <c r="M29" i="1"/>
  <c r="Y29" i="1"/>
  <c r="AE29" i="1"/>
  <c r="AK30" i="1"/>
  <c r="S31" i="1"/>
  <c r="Y31" i="1"/>
  <c r="P32" i="1"/>
  <c r="V32" i="1"/>
  <c r="AB32" i="1"/>
  <c r="AH32" i="1"/>
  <c r="AN32" i="1"/>
  <c r="M33" i="1"/>
  <c r="AQ33" i="1"/>
  <c r="P34" i="1"/>
  <c r="V35" i="1"/>
  <c r="AK36" i="1"/>
  <c r="AB37" i="1"/>
  <c r="AN37" i="1"/>
  <c r="S39" i="1"/>
  <c r="Y39" i="1"/>
  <c r="P40" i="1"/>
  <c r="V40" i="1"/>
  <c r="AB40" i="1"/>
  <c r="AH40" i="1"/>
  <c r="AN40" i="1"/>
  <c r="M41" i="1"/>
  <c r="AQ41" i="1"/>
  <c r="P42" i="1"/>
  <c r="V43" i="1"/>
  <c r="AK44" i="1"/>
  <c r="I45" i="1"/>
  <c r="AB45" i="1"/>
  <c r="AN45" i="1"/>
  <c r="S47" i="1"/>
  <c r="Y47" i="1"/>
  <c r="P48" i="1"/>
  <c r="V48" i="1"/>
  <c r="AB48" i="1"/>
  <c r="AH48" i="1"/>
  <c r="AN48" i="1"/>
  <c r="M49" i="1"/>
  <c r="AQ49" i="1"/>
  <c r="P50" i="1"/>
  <c r="V51" i="1"/>
  <c r="P60" i="1"/>
  <c r="V60" i="1"/>
  <c r="AB60" i="1"/>
  <c r="AH60" i="1"/>
  <c r="AN60" i="1"/>
  <c r="AQ61" i="1"/>
  <c r="V63" i="1"/>
  <c r="AK64" i="1"/>
  <c r="P76" i="1"/>
  <c r="V76" i="1"/>
  <c r="AB76" i="1"/>
  <c r="AH76" i="1"/>
  <c r="AN76" i="1"/>
  <c r="AQ77" i="1"/>
  <c r="V79" i="1"/>
  <c r="AK80" i="1"/>
  <c r="AB92" i="1"/>
  <c r="AH92" i="1"/>
  <c r="AN92" i="1"/>
  <c r="AH94" i="1"/>
  <c r="AN94" i="1"/>
  <c r="V96" i="1"/>
  <c r="Y107" i="1"/>
  <c r="V124" i="1"/>
  <c r="AE141" i="1"/>
  <c r="AH147" i="1"/>
  <c r="AN147" i="1"/>
  <c r="I158" i="1"/>
  <c r="P158" i="1"/>
  <c r="V158" i="1"/>
  <c r="AB158" i="1"/>
  <c r="Y163" i="1"/>
  <c r="I164" i="1"/>
  <c r="V164" i="1"/>
  <c r="S209" i="1"/>
  <c r="AE209" i="1"/>
  <c r="AQ209" i="1"/>
  <c r="V211" i="1"/>
  <c r="AQ51" i="1"/>
  <c r="I53" i="1"/>
  <c r="Y54" i="1"/>
  <c r="AK54" i="1"/>
  <c r="M57" i="1"/>
  <c r="P58" i="1"/>
  <c r="AQ59" i="1"/>
  <c r="I61" i="1"/>
  <c r="Y62" i="1"/>
  <c r="AK62" i="1"/>
  <c r="M65" i="1"/>
  <c r="AQ65" i="1"/>
  <c r="P66" i="1"/>
  <c r="AQ67" i="1"/>
  <c r="I69" i="1"/>
  <c r="Y70" i="1"/>
  <c r="AK70" i="1"/>
  <c r="V72" i="1"/>
  <c r="AB72" i="1"/>
  <c r="AH72" i="1"/>
  <c r="AN72" i="1"/>
  <c r="M73" i="1"/>
  <c r="AQ73" i="1"/>
  <c r="P74" i="1"/>
  <c r="V75" i="1"/>
  <c r="AQ75" i="1"/>
  <c r="AK76" i="1"/>
  <c r="I77" i="1"/>
  <c r="AB77" i="1"/>
  <c r="AN77" i="1"/>
  <c r="Y78" i="1"/>
  <c r="AK78" i="1"/>
  <c r="S79" i="1"/>
  <c r="Y79" i="1"/>
  <c r="P80" i="1"/>
  <c r="V80" i="1"/>
  <c r="AB80" i="1"/>
  <c r="AH80" i="1"/>
  <c r="AN80" i="1"/>
  <c r="M81" i="1"/>
  <c r="AQ81" i="1"/>
  <c r="P82" i="1"/>
  <c r="V83" i="1"/>
  <c r="AQ83" i="1"/>
  <c r="AK84" i="1"/>
  <c r="I85" i="1"/>
  <c r="AB85" i="1"/>
  <c r="AN85" i="1"/>
  <c r="AK86" i="1"/>
  <c r="S87" i="1"/>
  <c r="Y87" i="1"/>
  <c r="P88" i="1"/>
  <c r="V88" i="1"/>
  <c r="AB88" i="1"/>
  <c r="AH88" i="1"/>
  <c r="AN88" i="1"/>
  <c r="M89" i="1"/>
  <c r="AQ89" i="1"/>
  <c r="P90" i="1"/>
  <c r="V91" i="1"/>
  <c r="AQ91" i="1"/>
  <c r="Y92" i="1"/>
  <c r="V93" i="1"/>
  <c r="AN93" i="1"/>
  <c r="S94" i="1"/>
  <c r="AE94" i="1"/>
  <c r="AB95" i="1"/>
  <c r="AN95" i="1"/>
  <c r="Y98" i="1"/>
  <c r="Y100" i="1"/>
  <c r="V101" i="1"/>
  <c r="AE102" i="1"/>
  <c r="AB103" i="1"/>
  <c r="AN103" i="1"/>
  <c r="Y104" i="1"/>
  <c r="Y105" i="1"/>
  <c r="I107" i="1"/>
  <c r="AK107" i="1"/>
  <c r="M109" i="1"/>
  <c r="S109" i="1"/>
  <c r="M112" i="1"/>
  <c r="Y112" i="1"/>
  <c r="AE112" i="1"/>
  <c r="AB113" i="1"/>
  <c r="P114" i="1"/>
  <c r="V114" i="1"/>
  <c r="AK114" i="1"/>
  <c r="I115" i="1"/>
  <c r="P115" i="1"/>
  <c r="V115" i="1"/>
  <c r="AN115" i="1"/>
  <c r="M116" i="1"/>
  <c r="AK116" i="1"/>
  <c r="AH117" i="1"/>
  <c r="AN117" i="1"/>
  <c r="M118" i="1"/>
  <c r="S118" i="1"/>
  <c r="AN120" i="1"/>
  <c r="AK123" i="1"/>
  <c r="M125" i="1"/>
  <c r="S125" i="1"/>
  <c r="M128" i="1"/>
  <c r="Y128" i="1"/>
  <c r="AE128" i="1"/>
  <c r="AB129" i="1"/>
  <c r="P130" i="1"/>
  <c r="V130" i="1"/>
  <c r="AE133" i="1"/>
  <c r="AQ133" i="1"/>
  <c r="Y135" i="1"/>
  <c r="I138" i="1"/>
  <c r="AN139" i="1"/>
  <c r="AK140" i="1"/>
  <c r="S142" i="1"/>
  <c r="Y142" i="1"/>
  <c r="AE142" i="1"/>
  <c r="AQ144" i="1"/>
  <c r="V152" i="1"/>
  <c r="AB152" i="1"/>
  <c r="AK155" i="1"/>
  <c r="I156" i="1"/>
  <c r="P156" i="1"/>
  <c r="V156" i="1"/>
  <c r="AB156" i="1"/>
  <c r="M157" i="1"/>
  <c r="Y161" i="1"/>
  <c r="I166" i="1"/>
  <c r="P166" i="1"/>
  <c r="AQ167" i="1"/>
  <c r="AK169" i="1"/>
  <c r="P171" i="1"/>
  <c r="AN171" i="1"/>
  <c r="Y188" i="1"/>
  <c r="S190" i="1"/>
  <c r="AE198" i="1"/>
  <c r="Y201" i="1"/>
  <c r="AK203" i="1"/>
  <c r="I207" i="1"/>
  <c r="P207" i="1"/>
  <c r="V207" i="1"/>
  <c r="AB208" i="1"/>
  <c r="AB214" i="1"/>
  <c r="AQ228" i="1"/>
  <c r="AH51" i="1"/>
  <c r="AE52" i="1"/>
  <c r="S53" i="1"/>
  <c r="V54" i="1"/>
  <c r="AB54" i="1"/>
  <c r="AH54" i="1"/>
  <c r="AN54" i="1"/>
  <c r="I56" i="1"/>
  <c r="P57" i="1"/>
  <c r="AK57" i="1"/>
  <c r="AQ58" i="1"/>
  <c r="P59" i="1"/>
  <c r="AH59" i="1"/>
  <c r="M60" i="1"/>
  <c r="AE60" i="1"/>
  <c r="S61" i="1"/>
  <c r="V62" i="1"/>
  <c r="AB62" i="1"/>
  <c r="AH62" i="1"/>
  <c r="AN62" i="1"/>
  <c r="I64" i="1"/>
  <c r="P65" i="1"/>
  <c r="AK65" i="1"/>
  <c r="AQ66" i="1"/>
  <c r="P67" i="1"/>
  <c r="AH67" i="1"/>
  <c r="M68" i="1"/>
  <c r="AE68" i="1"/>
  <c r="S69" i="1"/>
  <c r="V70" i="1"/>
  <c r="AB70" i="1"/>
  <c r="AH70" i="1"/>
  <c r="AN70" i="1"/>
  <c r="I72" i="1"/>
  <c r="P73" i="1"/>
  <c r="S74" i="1"/>
  <c r="AQ74" i="1"/>
  <c r="AH75" i="1"/>
  <c r="S77" i="1"/>
  <c r="V78" i="1"/>
  <c r="AB78" i="1"/>
  <c r="AH78" i="1"/>
  <c r="AN78" i="1"/>
  <c r="P81" i="1"/>
  <c r="AQ82" i="1"/>
  <c r="AH83" i="1"/>
  <c r="S85" i="1"/>
  <c r="V86" i="1"/>
  <c r="AB86" i="1"/>
  <c r="AH86" i="1"/>
  <c r="AN86" i="1"/>
  <c r="P89" i="1"/>
  <c r="S90" i="1"/>
  <c r="AQ90" i="1"/>
  <c r="AH91" i="1"/>
  <c r="S93" i="1"/>
  <c r="Y93" i="1"/>
  <c r="AE93" i="1"/>
  <c r="I94" i="1"/>
  <c r="S95" i="1"/>
  <c r="AK95" i="1"/>
  <c r="Y96" i="1"/>
  <c r="I98" i="1"/>
  <c r="P98" i="1"/>
  <c r="AH98" i="1"/>
  <c r="I100" i="1"/>
  <c r="S101" i="1"/>
  <c r="Y101" i="1"/>
  <c r="AE101" i="1"/>
  <c r="I102" i="1"/>
  <c r="S103" i="1"/>
  <c r="AK103" i="1"/>
  <c r="AK104" i="1"/>
  <c r="P105" i="1"/>
  <c r="AB105" i="1"/>
  <c r="AB107" i="1"/>
  <c r="AK110" i="1"/>
  <c r="V112" i="1"/>
  <c r="Y113" i="1"/>
  <c r="AE113" i="1"/>
  <c r="P116" i="1"/>
  <c r="AN116" i="1"/>
  <c r="S117" i="1"/>
  <c r="I118" i="1"/>
  <c r="P118" i="1"/>
  <c r="V118" i="1"/>
  <c r="AB119" i="1"/>
  <c r="Y122" i="1"/>
  <c r="AE122" i="1"/>
  <c r="AB123" i="1"/>
  <c r="AK126" i="1"/>
  <c r="V128" i="1"/>
  <c r="Y129" i="1"/>
  <c r="AE129" i="1"/>
  <c r="AH130" i="1"/>
  <c r="S132" i="1"/>
  <c r="Y132" i="1"/>
  <c r="I133" i="1"/>
  <c r="P133" i="1"/>
  <c r="AE137" i="1"/>
  <c r="AQ137" i="1"/>
  <c r="Y139" i="1"/>
  <c r="AB144" i="1"/>
  <c r="S148" i="1"/>
  <c r="S159" i="1"/>
  <c r="Y159" i="1"/>
  <c r="AE159" i="1"/>
  <c r="P160" i="1"/>
  <c r="Y165" i="1"/>
  <c r="AE165" i="1"/>
  <c r="AK165" i="1"/>
  <c r="AB173" i="1"/>
  <c r="AN173" i="1"/>
  <c r="S175" i="1"/>
  <c r="Y175" i="1"/>
  <c r="AE175" i="1"/>
  <c r="AN176" i="1"/>
  <c r="AQ177" i="1"/>
  <c r="AN180" i="1"/>
  <c r="AQ181" i="1"/>
  <c r="AN184" i="1"/>
  <c r="AQ185" i="1"/>
  <c r="I194" i="1"/>
  <c r="V194" i="1"/>
  <c r="AH194" i="1"/>
  <c r="I198" i="1"/>
  <c r="AB200" i="1"/>
  <c r="AE204" i="1"/>
  <c r="S206" i="1"/>
  <c r="Y206" i="1"/>
  <c r="AE206" i="1"/>
  <c r="I210" i="1"/>
  <c r="AE212" i="1"/>
  <c r="I213" i="1"/>
  <c r="P213" i="1"/>
  <c r="V213" i="1"/>
  <c r="AB213" i="1"/>
  <c r="AB218" i="1"/>
  <c r="AN218" i="1"/>
  <c r="S220" i="1"/>
  <c r="Y220" i="1"/>
  <c r="S237" i="1"/>
  <c r="AK240" i="1"/>
  <c r="AK146" i="1"/>
  <c r="M149" i="1"/>
  <c r="I153" i="1"/>
  <c r="AK154" i="1"/>
  <c r="AE157" i="1"/>
  <c r="AN158" i="1"/>
  <c r="AQ159" i="1"/>
  <c r="AH160" i="1"/>
  <c r="P161" i="1"/>
  <c r="AN162" i="1"/>
  <c r="V167" i="1"/>
  <c r="I169" i="1"/>
  <c r="AN169" i="1"/>
  <c r="AK170" i="1"/>
  <c r="I172" i="1"/>
  <c r="P174" i="1"/>
  <c r="V175" i="1"/>
  <c r="I177" i="1"/>
  <c r="AN177" i="1"/>
  <c r="AK178" i="1"/>
  <c r="I181" i="1"/>
  <c r="AK182" i="1"/>
  <c r="I185" i="1"/>
  <c r="AK186" i="1"/>
  <c r="AQ188" i="1"/>
  <c r="V189" i="1"/>
  <c r="AH189" i="1"/>
  <c r="AK192" i="1"/>
  <c r="Y196" i="1"/>
  <c r="AN200" i="1"/>
  <c r="AQ202" i="1"/>
  <c r="AH207" i="1"/>
  <c r="AN213" i="1"/>
  <c r="M215" i="1"/>
  <c r="Y215" i="1"/>
  <c r="M219" i="1"/>
  <c r="Y219" i="1"/>
  <c r="M224" i="1"/>
  <c r="M236" i="1"/>
  <c r="M243" i="1"/>
  <c r="AK253" i="1"/>
  <c r="P255" i="1"/>
  <c r="AB255" i="1"/>
  <c r="AN255" i="1"/>
  <c r="AK264" i="1"/>
  <c r="AB267" i="1"/>
  <c r="S271" i="1"/>
  <c r="Y271" i="1"/>
  <c r="AQ271" i="1"/>
  <c r="AB135" i="1"/>
  <c r="AB139" i="1"/>
  <c r="AN142" i="1"/>
  <c r="M143" i="1"/>
  <c r="Y143" i="1"/>
  <c r="AK143" i="1"/>
  <c r="I146" i="1"/>
  <c r="AN146" i="1"/>
  <c r="AE147" i="1"/>
  <c r="AB148" i="1"/>
  <c r="AK149" i="1"/>
  <c r="AQ149" i="1"/>
  <c r="AN150" i="1"/>
  <c r="M151" i="1"/>
  <c r="M153" i="1"/>
  <c r="P154" i="1"/>
  <c r="V154" i="1"/>
  <c r="AB154" i="1"/>
  <c r="AH154" i="1"/>
  <c r="AH157" i="1"/>
  <c r="AE158" i="1"/>
  <c r="AK158" i="1"/>
  <c r="P159" i="1"/>
  <c r="AB159" i="1"/>
  <c r="AK160" i="1"/>
  <c r="AQ160" i="1"/>
  <c r="AB161" i="1"/>
  <c r="AH161" i="1"/>
  <c r="Y162" i="1"/>
  <c r="AE162" i="1"/>
  <c r="AQ162" i="1"/>
  <c r="AK164" i="1"/>
  <c r="AQ164" i="1"/>
  <c r="AN165" i="1"/>
  <c r="S166" i="1"/>
  <c r="Y166" i="1"/>
  <c r="P167" i="1"/>
  <c r="P168" i="1"/>
  <c r="AE168" i="1"/>
  <c r="S169" i="1"/>
  <c r="V170" i="1"/>
  <c r="AB170" i="1"/>
  <c r="AH170" i="1"/>
  <c r="AN170" i="1"/>
  <c r="AQ171" i="1"/>
  <c r="P173" i="1"/>
  <c r="AK173" i="1"/>
  <c r="S174" i="1"/>
  <c r="P176" i="1"/>
  <c r="AE176" i="1"/>
  <c r="S177" i="1"/>
  <c r="V178" i="1"/>
  <c r="AB178" i="1"/>
  <c r="AH178" i="1"/>
  <c r="AN178" i="1"/>
  <c r="AE180" i="1"/>
  <c r="S181" i="1"/>
  <c r="V182" i="1"/>
  <c r="AB182" i="1"/>
  <c r="AH182" i="1"/>
  <c r="AN182" i="1"/>
  <c r="AE184" i="1"/>
  <c r="S185" i="1"/>
  <c r="V186" i="1"/>
  <c r="AB186" i="1"/>
  <c r="AH186" i="1"/>
  <c r="AN186" i="1"/>
  <c r="AE189" i="1"/>
  <c r="AK189" i="1"/>
  <c r="S191" i="1"/>
  <c r="AB192" i="1"/>
  <c r="AN192" i="1"/>
  <c r="S193" i="1"/>
  <c r="AE194" i="1"/>
  <c r="Y197" i="1"/>
  <c r="S199" i="1"/>
  <c r="AB199" i="1"/>
  <c r="AH199" i="1"/>
  <c r="AN199" i="1"/>
  <c r="M200" i="1"/>
  <c r="AE200" i="1"/>
  <c r="AQ200" i="1"/>
  <c r="V202" i="1"/>
  <c r="AH202" i="1"/>
  <c r="AE203" i="1"/>
  <c r="AN203" i="1"/>
  <c r="M204" i="1"/>
  <c r="S204" i="1"/>
  <c r="I205" i="1"/>
  <c r="AQ205" i="1"/>
  <c r="V206" i="1"/>
  <c r="AN206" i="1"/>
  <c r="M207" i="1"/>
  <c r="Y207" i="1"/>
  <c r="AE207" i="1"/>
  <c r="AK208" i="1"/>
  <c r="AN209" i="1"/>
  <c r="I211" i="1"/>
  <c r="Y211" i="1"/>
  <c r="AK211" i="1"/>
  <c r="S213" i="1"/>
  <c r="AE213" i="1"/>
  <c r="AK213" i="1"/>
  <c r="I215" i="1"/>
  <c r="P215" i="1"/>
  <c r="V215" i="1"/>
  <c r="AB215" i="1"/>
  <c r="AB219" i="1"/>
  <c r="AK225" i="1"/>
  <c r="AQ225" i="1"/>
  <c r="Y227" i="1"/>
  <c r="AH230" i="1"/>
  <c r="M231" i="1"/>
  <c r="Y231" i="1"/>
  <c r="I234" i="1"/>
  <c r="Y242" i="1"/>
  <c r="Y244" i="1"/>
  <c r="AE244" i="1"/>
  <c r="AQ244" i="1"/>
  <c r="AN247" i="1"/>
  <c r="AB249" i="1"/>
  <c r="AH249" i="1"/>
  <c r="S259" i="1"/>
  <c r="Y259" i="1"/>
  <c r="AE259" i="1"/>
  <c r="AQ259" i="1"/>
  <c r="AN261" i="1"/>
  <c r="AK262" i="1"/>
  <c r="AH270" i="1"/>
  <c r="AQ279" i="1"/>
  <c r="I281" i="1"/>
  <c r="P281" i="1"/>
  <c r="V281" i="1"/>
  <c r="AH285" i="1"/>
  <c r="AN220" i="1"/>
  <c r="P222" i="1"/>
  <c r="AK222" i="1"/>
  <c r="AK224" i="1"/>
  <c r="AQ226" i="1"/>
  <c r="S229" i="1"/>
  <c r="AE229" i="1"/>
  <c r="AK229" i="1"/>
  <c r="I231" i="1"/>
  <c r="P231" i="1"/>
  <c r="V231" i="1"/>
  <c r="AB231" i="1"/>
  <c r="AB232" i="1"/>
  <c r="AN232" i="1"/>
  <c r="M235" i="1"/>
  <c r="AE238" i="1"/>
  <c r="AH244" i="1"/>
  <c r="AN244" i="1"/>
  <c r="P245" i="1"/>
  <c r="V245" i="1"/>
  <c r="M251" i="1"/>
  <c r="S251" i="1"/>
  <c r="M252" i="1"/>
  <c r="I253" i="1"/>
  <c r="AN253" i="1"/>
  <c r="AK254" i="1"/>
  <c r="I257" i="1"/>
  <c r="V257" i="1"/>
  <c r="AB257" i="1"/>
  <c r="AH259" i="1"/>
  <c r="I264" i="1"/>
  <c r="V266" i="1"/>
  <c r="S270" i="1"/>
  <c r="Y270" i="1"/>
  <c r="AE270" i="1"/>
  <c r="AN271" i="1"/>
  <c r="I273" i="1"/>
  <c r="P273" i="1"/>
  <c r="AQ273" i="1"/>
  <c r="Y274" i="1"/>
  <c r="AE274" i="1"/>
  <c r="I275" i="1"/>
  <c r="P276" i="1"/>
  <c r="AN276" i="1"/>
  <c r="I277" i="1"/>
  <c r="P277" i="1"/>
  <c r="AE277" i="1"/>
  <c r="S278" i="1"/>
  <c r="Y278" i="1"/>
  <c r="AK278" i="1"/>
  <c r="I303" i="1"/>
  <c r="AK304" i="1"/>
  <c r="AK308" i="1"/>
  <c r="AL5" i="3"/>
  <c r="AL15" i="3" s="1"/>
  <c r="AK221" i="1"/>
  <c r="I222" i="1"/>
  <c r="AB222" i="1"/>
  <c r="AK223" i="1"/>
  <c r="AQ223" i="1"/>
  <c r="P224" i="1"/>
  <c r="AB224" i="1"/>
  <c r="Y225" i="1"/>
  <c r="M226" i="1"/>
  <c r="S227" i="1"/>
  <c r="AB227" i="1"/>
  <c r="AH227" i="1"/>
  <c r="AN227" i="1"/>
  <c r="I229" i="1"/>
  <c r="P229" i="1"/>
  <c r="V229" i="1"/>
  <c r="V230" i="1"/>
  <c r="AB230" i="1"/>
  <c r="AK230" i="1"/>
  <c r="AQ230" i="1"/>
  <c r="AN231" i="1"/>
  <c r="S232" i="1"/>
  <c r="Y232" i="1"/>
  <c r="AE233" i="1"/>
  <c r="AK233" i="1"/>
  <c r="M234" i="1"/>
  <c r="S234" i="1"/>
  <c r="I235" i="1"/>
  <c r="AK235" i="1"/>
  <c r="AQ235" i="1"/>
  <c r="P236" i="1"/>
  <c r="AQ236" i="1"/>
  <c r="V237" i="1"/>
  <c r="AB237" i="1"/>
  <c r="AB238" i="1"/>
  <c r="S239" i="1"/>
  <c r="AB239" i="1"/>
  <c r="AH239" i="1"/>
  <c r="AN240" i="1"/>
  <c r="AN245" i="1"/>
  <c r="S246" i="1"/>
  <c r="Y246" i="1"/>
  <c r="AK248" i="1"/>
  <c r="AQ248" i="1"/>
  <c r="AN250" i="1"/>
  <c r="I251" i="1"/>
  <c r="P251" i="1"/>
  <c r="AQ252" i="1"/>
  <c r="S253" i="1"/>
  <c r="V254" i="1"/>
  <c r="AB254" i="1"/>
  <c r="AH254" i="1"/>
  <c r="AN254" i="1"/>
  <c r="AE256" i="1"/>
  <c r="S257" i="1"/>
  <c r="AN257" i="1"/>
  <c r="S258" i="1"/>
  <c r="M260" i="1"/>
  <c r="AK260" i="1"/>
  <c r="I261" i="1"/>
  <c r="V261" i="1"/>
  <c r="AB261" i="1"/>
  <c r="V263" i="1"/>
  <c r="AQ263" i="1"/>
  <c r="Y264" i="1"/>
  <c r="Y266" i="1"/>
  <c r="I267" i="1"/>
  <c r="I269" i="1"/>
  <c r="AK269" i="1"/>
  <c r="P270" i="1"/>
  <c r="AQ272" i="1"/>
  <c r="AN273" i="1"/>
  <c r="S276" i="1"/>
  <c r="Y276" i="1"/>
  <c r="AE276" i="1"/>
  <c r="AQ276" i="1"/>
  <c r="AN277" i="1"/>
  <c r="S279" i="1"/>
  <c r="V280" i="1"/>
  <c r="S284" i="1"/>
  <c r="AQ302" i="1"/>
  <c r="AU5" i="3"/>
  <c r="AU15" i="3" s="1"/>
  <c r="V282" i="1"/>
  <c r="AB282" i="1"/>
  <c r="M284" i="1"/>
  <c r="V285" i="1"/>
  <c r="AB285" i="1"/>
  <c r="I286" i="1"/>
  <c r="P286" i="1"/>
  <c r="AB286" i="1"/>
  <c r="AQ286" i="1"/>
  <c r="AK287" i="1"/>
  <c r="M288" i="1"/>
  <c r="V289" i="1"/>
  <c r="AB289" i="1"/>
  <c r="I290" i="1"/>
  <c r="P290" i="1"/>
  <c r="AB290" i="1"/>
  <c r="AQ290" i="1"/>
  <c r="AB291" i="1"/>
  <c r="AK291" i="1"/>
  <c r="P292" i="1"/>
  <c r="AH293" i="1"/>
  <c r="AQ293" i="1"/>
  <c r="M294" i="1"/>
  <c r="V294" i="1"/>
  <c r="AB295" i="1"/>
  <c r="AK295" i="1"/>
  <c r="P296" i="1"/>
  <c r="AH297" i="1"/>
  <c r="AQ297" i="1"/>
  <c r="M298" i="1"/>
  <c r="V298" i="1"/>
  <c r="AB299" i="1"/>
  <c r="AK299" i="1"/>
  <c r="P300" i="1"/>
  <c r="AH301" i="1"/>
  <c r="AQ301" i="1"/>
  <c r="M302" i="1"/>
  <c r="V302" i="1"/>
  <c r="AB303" i="1"/>
  <c r="AK303" i="1"/>
  <c r="P304" i="1"/>
  <c r="AH305" i="1"/>
  <c r="AQ305" i="1"/>
  <c r="AH306" i="1"/>
  <c r="AQ306" i="1"/>
  <c r="S307" i="1"/>
  <c r="AB307" i="1"/>
  <c r="AK310" i="1"/>
  <c r="AB311" i="1"/>
  <c r="S312" i="1"/>
  <c r="AQ5" i="3"/>
  <c r="AQ15" i="3" s="1"/>
  <c r="AI5" i="3"/>
  <c r="AO5" i="3"/>
  <c r="AO15" i="3" s="1"/>
  <c r="AT5" i="3"/>
  <c r="AT15" i="3" s="1"/>
  <c r="AQ278" i="1"/>
  <c r="AN279" i="1"/>
  <c r="M280" i="1"/>
  <c r="AE282" i="1"/>
  <c r="I283" i="1"/>
  <c r="Y283" i="1"/>
  <c r="AE283" i="1"/>
  <c r="AE284" i="1"/>
  <c r="AK284" i="1"/>
  <c r="M285" i="1"/>
  <c r="S286" i="1"/>
  <c r="Y286" i="1"/>
  <c r="AH286" i="1"/>
  <c r="AN286" i="1"/>
  <c r="M287" i="1"/>
  <c r="AE288" i="1"/>
  <c r="AK288" i="1"/>
  <c r="M289" i="1"/>
  <c r="S290" i="1"/>
  <c r="Y290" i="1"/>
  <c r="AH290" i="1"/>
  <c r="AN290" i="1"/>
  <c r="M291" i="1"/>
  <c r="AE292" i="1"/>
  <c r="AN292" i="1"/>
  <c r="I293" i="1"/>
  <c r="S293" i="1"/>
  <c r="AK294" i="1"/>
  <c r="M295" i="1"/>
  <c r="AE296" i="1"/>
  <c r="AN296" i="1"/>
  <c r="I297" i="1"/>
  <c r="S297" i="1"/>
  <c r="AK298" i="1"/>
  <c r="M299" i="1"/>
  <c r="AE300" i="1"/>
  <c r="AN300" i="1"/>
  <c r="I301" i="1"/>
  <c r="S301" i="1"/>
  <c r="AK302" i="1"/>
  <c r="M303" i="1"/>
  <c r="AE304" i="1"/>
  <c r="AN304" i="1"/>
  <c r="I305" i="1"/>
  <c r="S305" i="1"/>
  <c r="S306" i="1"/>
  <c r="AQ307" i="1"/>
  <c r="AK5" i="3"/>
  <c r="AK15" i="3" s="1"/>
  <c r="AB308" i="1"/>
  <c r="P309" i="1"/>
  <c r="AB309" i="1"/>
  <c r="AM5" i="3"/>
  <c r="AM15" i="3" s="1"/>
  <c r="P310" i="1"/>
  <c r="AN5" i="3"/>
  <c r="AN15" i="3" s="1"/>
  <c r="AP5" i="3"/>
  <c r="AP15" i="3" s="1"/>
  <c r="Y313" i="1"/>
  <c r="AB314" i="1"/>
  <c r="AR5" i="3"/>
  <c r="AR15" i="3" s="1"/>
  <c r="AS5" i="3"/>
  <c r="AS15" i="3" s="1"/>
  <c r="Y7" i="1"/>
  <c r="S8" i="1"/>
  <c r="AH13" i="1"/>
  <c r="M27" i="1"/>
  <c r="M30" i="1"/>
  <c r="AB31" i="1"/>
  <c r="AQ32" i="1"/>
  <c r="V33" i="1"/>
  <c r="AB35" i="1"/>
  <c r="AQ36" i="1"/>
  <c r="V37" i="1"/>
  <c r="AB39" i="1"/>
  <c r="AQ40" i="1"/>
  <c r="V41" i="1"/>
  <c r="AB43" i="1"/>
  <c r="AQ44" i="1"/>
  <c r="V45" i="1"/>
  <c r="AB47" i="1"/>
  <c r="AQ48" i="1"/>
  <c r="V49" i="1"/>
  <c r="AB51" i="1"/>
  <c r="AQ52" i="1"/>
  <c r="V53" i="1"/>
  <c r="AB55" i="1"/>
  <c r="AQ56" i="1"/>
  <c r="V57" i="1"/>
  <c r="AB59" i="1"/>
  <c r="AQ60" i="1"/>
  <c r="V61" i="1"/>
  <c r="AB63" i="1"/>
  <c r="AQ64" i="1"/>
  <c r="V65" i="1"/>
  <c r="AB67" i="1"/>
  <c r="AQ68" i="1"/>
  <c r="V69" i="1"/>
  <c r="AB71" i="1"/>
  <c r="AQ72" i="1"/>
  <c r="V73" i="1"/>
  <c r="AB75" i="1"/>
  <c r="AQ76" i="1"/>
  <c r="V77" i="1"/>
  <c r="AB79" i="1"/>
  <c r="AQ80" i="1"/>
  <c r="V81" i="1"/>
  <c r="AB83" i="1"/>
  <c r="AQ84" i="1"/>
  <c r="V85" i="1"/>
  <c r="AB87" i="1"/>
  <c r="AQ88" i="1"/>
  <c r="V89" i="1"/>
  <c r="AB91" i="1"/>
  <c r="AH93" i="1"/>
  <c r="M94" i="1"/>
  <c r="M95" i="1"/>
  <c r="Y95" i="1"/>
  <c r="AE95" i="1"/>
  <c r="M96" i="1"/>
  <c r="S96" i="1"/>
  <c r="AH99" i="1"/>
  <c r="AB100" i="1"/>
  <c r="AH101" i="1"/>
  <c r="AN101" i="1"/>
  <c r="M102" i="1"/>
  <c r="S102" i="1"/>
  <c r="M103" i="1"/>
  <c r="Y103" i="1"/>
  <c r="AE103" i="1"/>
  <c r="AE104" i="1"/>
  <c r="I105" i="1"/>
  <c r="AE106" i="1"/>
  <c r="AK106" i="1"/>
  <c r="AE6" i="1"/>
  <c r="M10" i="1"/>
  <c r="M15" i="1"/>
  <c r="Y19" i="1"/>
  <c r="M20" i="1"/>
  <c r="S20" i="1"/>
  <c r="AN20" i="1"/>
  <c r="AK22" i="1"/>
  <c r="AQ24" i="1"/>
  <c r="I29" i="1"/>
  <c r="M31" i="1"/>
  <c r="AN31" i="1"/>
  <c r="AH33" i="1"/>
  <c r="M34" i="1"/>
  <c r="M35" i="1"/>
  <c r="AN35" i="1"/>
  <c r="AH37" i="1"/>
  <c r="M38" i="1"/>
  <c r="M39" i="1"/>
  <c r="AN39" i="1"/>
  <c r="AH41" i="1"/>
  <c r="M42" i="1"/>
  <c r="M43" i="1"/>
  <c r="AN43" i="1"/>
  <c r="AH45" i="1"/>
  <c r="M46" i="1"/>
  <c r="M47" i="1"/>
  <c r="AN47" i="1"/>
  <c r="AH49" i="1"/>
  <c r="M50" i="1"/>
  <c r="M51" i="1"/>
  <c r="AN51" i="1"/>
  <c r="AH53" i="1"/>
  <c r="M54" i="1"/>
  <c r="S54" i="1"/>
  <c r="M55" i="1"/>
  <c r="AN55" i="1"/>
  <c r="AH57" i="1"/>
  <c r="M58" i="1"/>
  <c r="S58" i="1"/>
  <c r="M59" i="1"/>
  <c r="AN59" i="1"/>
  <c r="AH61" i="1"/>
  <c r="M62" i="1"/>
  <c r="S62" i="1"/>
  <c r="M63" i="1"/>
  <c r="AN63" i="1"/>
  <c r="AH65" i="1"/>
  <c r="AN65" i="1"/>
  <c r="M66" i="1"/>
  <c r="S66" i="1"/>
  <c r="M67" i="1"/>
  <c r="Y67" i="1"/>
  <c r="AN67" i="1"/>
  <c r="AH69" i="1"/>
  <c r="M70" i="1"/>
  <c r="S70" i="1"/>
  <c r="M71" i="1"/>
  <c r="Y71" i="1"/>
  <c r="AN71" i="1"/>
  <c r="AH73" i="1"/>
  <c r="M74" i="1"/>
  <c r="M75" i="1"/>
  <c r="AN75" i="1"/>
  <c r="AH77" i="1"/>
  <c r="M78" i="1"/>
  <c r="S78" i="1"/>
  <c r="M79" i="1"/>
  <c r="AN79" i="1"/>
  <c r="AH81" i="1"/>
  <c r="M82" i="1"/>
  <c r="S82" i="1"/>
  <c r="M83" i="1"/>
  <c r="AN83" i="1"/>
  <c r="AH85" i="1"/>
  <c r="M86" i="1"/>
  <c r="M87" i="1"/>
  <c r="AN87" i="1"/>
  <c r="AH89" i="1"/>
  <c r="M90" i="1"/>
  <c r="M91" i="1"/>
  <c r="AN91" i="1"/>
  <c r="Y94" i="1"/>
  <c r="AB97" i="1"/>
  <c r="S6" i="1"/>
  <c r="M8" i="1"/>
  <c r="AN8" i="1"/>
  <c r="V10" i="1"/>
  <c r="P11" i="1"/>
  <c r="AE12" i="1"/>
  <c r="M14" i="1"/>
  <c r="M19" i="1"/>
  <c r="I25" i="1"/>
  <c r="AB27" i="1"/>
  <c r="AH29" i="1"/>
  <c r="P7" i="1"/>
  <c r="AE8" i="1"/>
  <c r="AH9" i="1"/>
  <c r="AB6" i="1"/>
  <c r="AH7" i="1"/>
  <c r="AQ7" i="1"/>
  <c r="AB8" i="1"/>
  <c r="P9" i="1"/>
  <c r="Y9" i="1"/>
  <c r="AE9" i="1"/>
  <c r="I10" i="1"/>
  <c r="AE10" i="1"/>
  <c r="AN10" i="1"/>
  <c r="M11" i="1"/>
  <c r="AQ13" i="1"/>
  <c r="Y15" i="1"/>
  <c r="AE15" i="1"/>
  <c r="M16" i="1"/>
  <c r="S16" i="1"/>
  <c r="AN16" i="1"/>
  <c r="M17" i="1"/>
  <c r="V18" i="1"/>
  <c r="AB18" i="1"/>
  <c r="P19" i="1"/>
  <c r="V19" i="1"/>
  <c r="I20" i="1"/>
  <c r="P20" i="1"/>
  <c r="AE20" i="1"/>
  <c r="AK20" i="1"/>
  <c r="AH21" i="1"/>
  <c r="AN21" i="1"/>
  <c r="M22" i="1"/>
  <c r="S22" i="1"/>
  <c r="V23" i="1"/>
  <c r="M24" i="1"/>
  <c r="S24" i="1"/>
  <c r="Y24" i="1"/>
  <c r="AN24" i="1"/>
  <c r="AB25" i="1"/>
  <c r="AK26" i="1"/>
  <c r="AQ26" i="1"/>
  <c r="AQ28" i="1"/>
  <c r="V30" i="1"/>
  <c r="AE30" i="1"/>
  <c r="I31" i="1"/>
  <c r="AK31" i="1"/>
  <c r="M32" i="1"/>
  <c r="S32" i="1"/>
  <c r="Y32" i="1"/>
  <c r="AE33" i="1"/>
  <c r="I34" i="1"/>
  <c r="Y34" i="1"/>
  <c r="AE34" i="1"/>
  <c r="I35" i="1"/>
  <c r="AK35" i="1"/>
  <c r="M36" i="1"/>
  <c r="S36" i="1"/>
  <c r="Y36" i="1"/>
  <c r="AE37" i="1"/>
  <c r="I38" i="1"/>
  <c r="Y38" i="1"/>
  <c r="AE38" i="1"/>
  <c r="I39" i="1"/>
  <c r="AK39" i="1"/>
  <c r="M40" i="1"/>
  <c r="S40" i="1"/>
  <c r="Y40" i="1"/>
  <c r="AE41" i="1"/>
  <c r="I42" i="1"/>
  <c r="Y42" i="1"/>
  <c r="AE42" i="1"/>
  <c r="I43" i="1"/>
  <c r="AK43" i="1"/>
  <c r="M44" i="1"/>
  <c r="S44" i="1"/>
  <c r="Y44" i="1"/>
  <c r="AE45" i="1"/>
  <c r="I46" i="1"/>
  <c r="Y46" i="1"/>
  <c r="AE46" i="1"/>
  <c r="I47" i="1"/>
  <c r="AK47" i="1"/>
  <c r="M48" i="1"/>
  <c r="S48" i="1"/>
  <c r="Y48" i="1"/>
  <c r="AE49" i="1"/>
  <c r="I50" i="1"/>
  <c r="AE50" i="1"/>
  <c r="I51" i="1"/>
  <c r="AK51" i="1"/>
  <c r="M52" i="1"/>
  <c r="S52" i="1"/>
  <c r="Y52" i="1"/>
  <c r="AE53" i="1"/>
  <c r="I54" i="1"/>
  <c r="AE54" i="1"/>
  <c r="I55" i="1"/>
  <c r="AK55" i="1"/>
  <c r="M56" i="1"/>
  <c r="S56" i="1"/>
  <c r="Y56" i="1"/>
  <c r="AE57" i="1"/>
  <c r="I58" i="1"/>
  <c r="AE58" i="1"/>
  <c r="I59" i="1"/>
  <c r="AK59" i="1"/>
  <c r="S60" i="1"/>
  <c r="Y60" i="1"/>
  <c r="AE61" i="1"/>
  <c r="I62" i="1"/>
  <c r="AE62" i="1"/>
  <c r="I63" i="1"/>
  <c r="AK63" i="1"/>
  <c r="M64" i="1"/>
  <c r="S64" i="1"/>
  <c r="Y64" i="1"/>
  <c r="AE65" i="1"/>
  <c r="I66" i="1"/>
  <c r="AE66" i="1"/>
  <c r="I67" i="1"/>
  <c r="AK67" i="1"/>
  <c r="S68" i="1"/>
  <c r="Y68" i="1"/>
  <c r="AE69" i="1"/>
  <c r="I70" i="1"/>
  <c r="AE70" i="1"/>
  <c r="I71" i="1"/>
  <c r="AK71" i="1"/>
  <c r="S72" i="1"/>
  <c r="Y72" i="1"/>
  <c r="AE73" i="1"/>
  <c r="I74" i="1"/>
  <c r="Y74" i="1"/>
  <c r="AE74" i="1"/>
  <c r="I75" i="1"/>
  <c r="AK75" i="1"/>
  <c r="M76" i="1"/>
  <c r="S76" i="1"/>
  <c r="Y76" i="1"/>
  <c r="AE77" i="1"/>
  <c r="I78" i="1"/>
  <c r="AE78" i="1"/>
  <c r="I79" i="1"/>
  <c r="AK79" i="1"/>
  <c r="M80" i="1"/>
  <c r="S80" i="1"/>
  <c r="Y80" i="1"/>
  <c r="AE81" i="1"/>
  <c r="I82" i="1"/>
  <c r="AE82" i="1"/>
  <c r="I83" i="1"/>
  <c r="AK83" i="1"/>
  <c r="M84" i="1"/>
  <c r="S84" i="1"/>
  <c r="Y84" i="1"/>
  <c r="AE85" i="1"/>
  <c r="I86" i="1"/>
  <c r="Y86" i="1"/>
  <c r="AE86" i="1"/>
  <c r="I87" i="1"/>
  <c r="AK87" i="1"/>
  <c r="Y88" i="1"/>
  <c r="AE89" i="1"/>
  <c r="I90" i="1"/>
  <c r="Y90" i="1"/>
  <c r="AE90" i="1"/>
  <c r="I91" i="1"/>
  <c r="AK91" i="1"/>
  <c r="M92" i="1"/>
  <c r="S92" i="1"/>
  <c r="AH95" i="1"/>
  <c r="AB96" i="1"/>
  <c r="AN97" i="1"/>
  <c r="M98" i="1"/>
  <c r="S98" i="1"/>
  <c r="M99" i="1"/>
  <c r="Y99" i="1"/>
  <c r="AE99" i="1"/>
  <c r="M100" i="1"/>
  <c r="S100" i="1"/>
  <c r="AH103" i="1"/>
  <c r="I106" i="1"/>
  <c r="P106" i="1"/>
  <c r="P92" i="1"/>
  <c r="AE92" i="1"/>
  <c r="AK92" i="1"/>
  <c r="I93" i="1"/>
  <c r="P93" i="1"/>
  <c r="AQ93" i="1"/>
  <c r="V94" i="1"/>
  <c r="AK94" i="1"/>
  <c r="AQ94" i="1"/>
  <c r="P95" i="1"/>
  <c r="V95" i="1"/>
  <c r="P96" i="1"/>
  <c r="AE96" i="1"/>
  <c r="AK96" i="1"/>
  <c r="I97" i="1"/>
  <c r="P97" i="1"/>
  <c r="AQ97" i="1"/>
  <c r="V98" i="1"/>
  <c r="AK98" i="1"/>
  <c r="AQ98" i="1"/>
  <c r="P99" i="1"/>
  <c r="V99" i="1"/>
  <c r="P100" i="1"/>
  <c r="AE100" i="1"/>
  <c r="AK100" i="1"/>
  <c r="I101" i="1"/>
  <c r="P101" i="1"/>
  <c r="AQ101" i="1"/>
  <c r="V102" i="1"/>
  <c r="AK102" i="1"/>
  <c r="AQ102" i="1"/>
  <c r="P103" i="1"/>
  <c r="V103" i="1"/>
  <c r="P104" i="1"/>
  <c r="V104" i="1"/>
  <c r="AQ104" i="1"/>
  <c r="V105" i="1"/>
  <c r="P107" i="1"/>
  <c r="AE108" i="1"/>
  <c r="I109" i="1"/>
  <c r="P109" i="1"/>
  <c r="P111" i="1"/>
  <c r="V111" i="1"/>
  <c r="S113" i="1"/>
  <c r="S116" i="1"/>
  <c r="Y116" i="1"/>
  <c r="AQ117" i="1"/>
  <c r="AN118" i="1"/>
  <c r="AH119" i="1"/>
  <c r="M120" i="1"/>
  <c r="AQ120" i="1"/>
  <c r="AQ126" i="1"/>
  <c r="P128" i="1"/>
  <c r="AH129" i="1"/>
  <c r="AN129" i="1"/>
  <c r="Y133" i="1"/>
  <c r="AN134" i="1"/>
  <c r="AB136" i="1"/>
  <c r="P138" i="1"/>
  <c r="M139" i="1"/>
  <c r="AE139" i="1"/>
  <c r="Y141" i="1"/>
  <c r="AE145" i="1"/>
  <c r="AB149" i="1"/>
  <c r="AQ110" i="1"/>
  <c r="P112" i="1"/>
  <c r="AH113" i="1"/>
  <c r="AN113" i="1"/>
  <c r="AB117" i="1"/>
  <c r="AB120" i="1"/>
  <c r="AE124" i="1"/>
  <c r="I125" i="1"/>
  <c r="P125" i="1"/>
  <c r="P127" i="1"/>
  <c r="V127" i="1"/>
  <c r="S129" i="1"/>
  <c r="AB132" i="1"/>
  <c r="P134" i="1"/>
  <c r="M135" i="1"/>
  <c r="AE135" i="1"/>
  <c r="Y137" i="1"/>
  <c r="AN138" i="1"/>
  <c r="AB140" i="1"/>
  <c r="AN143" i="1"/>
  <c r="AH144" i="1"/>
  <c r="AE152" i="1"/>
  <c r="AQ152" i="1"/>
  <c r="M158" i="1"/>
  <c r="Y158" i="1"/>
  <c r="M164" i="1"/>
  <c r="M167" i="1"/>
  <c r="V169" i="1"/>
  <c r="M171" i="1"/>
  <c r="V173" i="1"/>
  <c r="M175" i="1"/>
  <c r="V177" i="1"/>
  <c r="M179" i="1"/>
  <c r="V181" i="1"/>
  <c r="V185" i="1"/>
  <c r="Y200" i="1"/>
  <c r="M208" i="1"/>
  <c r="M249" i="1"/>
  <c r="V253" i="1"/>
  <c r="AQ260" i="1"/>
  <c r="AB263" i="1"/>
  <c r="AB264" i="1"/>
  <c r="M104" i="1"/>
  <c r="AN104" i="1"/>
  <c r="S105" i="1"/>
  <c r="AH105" i="1"/>
  <c r="AN105" i="1"/>
  <c r="M106" i="1"/>
  <c r="S106" i="1"/>
  <c r="AH107" i="1"/>
  <c r="AN107" i="1"/>
  <c r="M108" i="1"/>
  <c r="S108" i="1"/>
  <c r="V109" i="1"/>
  <c r="M110" i="1"/>
  <c r="S110" i="1"/>
  <c r="Y110" i="1"/>
  <c r="AN110" i="1"/>
  <c r="AB111" i="1"/>
  <c r="AK112" i="1"/>
  <c r="AQ112" i="1"/>
  <c r="AQ114" i="1"/>
  <c r="V116" i="1"/>
  <c r="AE116" i="1"/>
  <c r="I117" i="1"/>
  <c r="Y117" i="1"/>
  <c r="AK118" i="1"/>
  <c r="I119" i="1"/>
  <c r="P119" i="1"/>
  <c r="AE119" i="1"/>
  <c r="M121" i="1"/>
  <c r="AB121" i="1"/>
  <c r="AH121" i="1"/>
  <c r="P122" i="1"/>
  <c r="AH123" i="1"/>
  <c r="AN123" i="1"/>
  <c r="M124" i="1"/>
  <c r="S124" i="1"/>
  <c r="V125" i="1"/>
  <c r="M126" i="1"/>
  <c r="S126" i="1"/>
  <c r="Y126" i="1"/>
  <c r="AN126" i="1"/>
  <c r="AB127" i="1"/>
  <c r="AK128" i="1"/>
  <c r="AQ128" i="1"/>
  <c r="AQ130" i="1"/>
  <c r="M150" i="1"/>
  <c r="Y150" i="1"/>
  <c r="V161" i="1"/>
  <c r="AK162" i="1"/>
  <c r="P163" i="1"/>
  <c r="M166" i="1"/>
  <c r="AQ168" i="1"/>
  <c r="AH169" i="1"/>
  <c r="M170" i="1"/>
  <c r="AQ172" i="1"/>
  <c r="AH173" i="1"/>
  <c r="M174" i="1"/>
  <c r="AQ176" i="1"/>
  <c r="AH177" i="1"/>
  <c r="M178" i="1"/>
  <c r="V179" i="1"/>
  <c r="P180" i="1"/>
  <c r="AQ180" i="1"/>
  <c r="AH181" i="1"/>
  <c r="M182" i="1"/>
  <c r="V183" i="1"/>
  <c r="P184" i="1"/>
  <c r="AQ184" i="1"/>
  <c r="AH185" i="1"/>
  <c r="M186" i="1"/>
  <c r="AH187" i="1"/>
  <c r="AB191" i="1"/>
  <c r="AH191" i="1"/>
  <c r="AB195" i="1"/>
  <c r="AH195" i="1"/>
  <c r="M199" i="1"/>
  <c r="AN204" i="1"/>
  <c r="AK206" i="1"/>
  <c r="AQ206" i="1"/>
  <c r="AK212" i="1"/>
  <c r="AQ216" i="1"/>
  <c r="P219" i="1"/>
  <c r="V219" i="1"/>
  <c r="AN222" i="1"/>
  <c r="M227" i="1"/>
  <c r="AK241" i="1"/>
  <c r="AE107" i="1"/>
  <c r="AH109" i="1"/>
  <c r="P110" i="1"/>
  <c r="AN111" i="1"/>
  <c r="S112" i="1"/>
  <c r="V113" i="1"/>
  <c r="Y114" i="1"/>
  <c r="AN114" i="1"/>
  <c r="AB115" i="1"/>
  <c r="AQ116" i="1"/>
  <c r="V120" i="1"/>
  <c r="AE120" i="1"/>
  <c r="I121" i="1"/>
  <c r="Y121" i="1"/>
  <c r="AK122" i="1"/>
  <c r="P123" i="1"/>
  <c r="AE123" i="1"/>
  <c r="AH125" i="1"/>
  <c r="P126" i="1"/>
  <c r="AN127" i="1"/>
  <c r="S128" i="1"/>
  <c r="V129" i="1"/>
  <c r="Y130" i="1"/>
  <c r="AN130" i="1"/>
  <c r="AB131" i="1"/>
  <c r="V132" i="1"/>
  <c r="AE132" i="1"/>
  <c r="M133" i="1"/>
  <c r="M134" i="1"/>
  <c r="V136" i="1"/>
  <c r="AE136" i="1"/>
  <c r="M137" i="1"/>
  <c r="M138" i="1"/>
  <c r="V140" i="1"/>
  <c r="AE140" i="1"/>
  <c r="M141" i="1"/>
  <c r="AH141" i="1"/>
  <c r="P142" i="1"/>
  <c r="I145" i="1"/>
  <c r="Y145" i="1"/>
  <c r="AH146" i="1"/>
  <c r="AQ146" i="1"/>
  <c r="AQ147" i="1"/>
  <c r="V148" i="1"/>
  <c r="I150" i="1"/>
  <c r="AH151" i="1"/>
  <c r="AE153" i="1"/>
  <c r="P155" i="1"/>
  <c r="AB155" i="1"/>
  <c r="AH156" i="1"/>
  <c r="AN156" i="1"/>
  <c r="S157" i="1"/>
  <c r="AB157" i="1"/>
  <c r="AK157" i="1"/>
  <c r="AQ157" i="1"/>
  <c r="AH163" i="1"/>
  <c r="AH164" i="1"/>
  <c r="AQ166" i="1"/>
  <c r="AB167" i="1"/>
  <c r="AH167" i="1"/>
  <c r="AB168" i="1"/>
  <c r="AH168" i="1"/>
  <c r="M169" i="1"/>
  <c r="AQ170" i="1"/>
  <c r="AB171" i="1"/>
  <c r="AH171" i="1"/>
  <c r="AB172" i="1"/>
  <c r="AH172" i="1"/>
  <c r="M173" i="1"/>
  <c r="AQ174" i="1"/>
  <c r="AB175" i="1"/>
  <c r="AH175" i="1"/>
  <c r="AB176" i="1"/>
  <c r="AH176" i="1"/>
  <c r="M177" i="1"/>
  <c r="AQ178" i="1"/>
  <c r="AH179" i="1"/>
  <c r="AB180" i="1"/>
  <c r="AH180" i="1"/>
  <c r="AQ182" i="1"/>
  <c r="AH183" i="1"/>
  <c r="AB184" i="1"/>
  <c r="AH184" i="1"/>
  <c r="AQ186" i="1"/>
  <c r="AN188" i="1"/>
  <c r="S189" i="1"/>
  <c r="Y189" i="1"/>
  <c r="V193" i="1"/>
  <c r="AB193" i="1"/>
  <c r="S195" i="1"/>
  <c r="P198" i="1"/>
  <c r="AH201" i="1"/>
  <c r="AN201" i="1"/>
  <c r="Y203" i="1"/>
  <c r="V214" i="1"/>
  <c r="AN215" i="1"/>
  <c r="Y222" i="1"/>
  <c r="AE222" i="1"/>
  <c r="P226" i="1"/>
  <c r="AB228" i="1"/>
  <c r="AQ232" i="1"/>
  <c r="M142" i="1"/>
  <c r="V144" i="1"/>
  <c r="AE144" i="1"/>
  <c r="M145" i="1"/>
  <c r="M146" i="1"/>
  <c r="Y146" i="1"/>
  <c r="AE146" i="1"/>
  <c r="S147" i="1"/>
  <c r="Y147" i="1"/>
  <c r="I149" i="1"/>
  <c r="P149" i="1"/>
  <c r="AH150" i="1"/>
  <c r="AQ150" i="1"/>
  <c r="AH152" i="1"/>
  <c r="AN152" i="1"/>
  <c r="S153" i="1"/>
  <c r="AB153" i="1"/>
  <c r="AK153" i="1"/>
  <c r="M154" i="1"/>
  <c r="Y154" i="1"/>
  <c r="AE154" i="1"/>
  <c r="S155" i="1"/>
  <c r="Y155" i="1"/>
  <c r="I157" i="1"/>
  <c r="P157" i="1"/>
  <c r="AH158" i="1"/>
  <c r="AQ158" i="1"/>
  <c r="AE161" i="1"/>
  <c r="AN161" i="1"/>
  <c r="M162" i="1"/>
  <c r="S162" i="1"/>
  <c r="AH162" i="1"/>
  <c r="P164" i="1"/>
  <c r="Y164" i="1"/>
  <c r="V165" i="1"/>
  <c r="AB165" i="1"/>
  <c r="AE166" i="1"/>
  <c r="I167" i="1"/>
  <c r="AK167" i="1"/>
  <c r="M168" i="1"/>
  <c r="S168" i="1"/>
  <c r="Y168" i="1"/>
  <c r="AE169" i="1"/>
  <c r="I170" i="1"/>
  <c r="Y170" i="1"/>
  <c r="AE170" i="1"/>
  <c r="I171" i="1"/>
  <c r="AK171" i="1"/>
  <c r="M172" i="1"/>
  <c r="S172" i="1"/>
  <c r="Y172" i="1"/>
  <c r="AE173" i="1"/>
  <c r="I174" i="1"/>
  <c r="Y174" i="1"/>
  <c r="AE174" i="1"/>
  <c r="I175" i="1"/>
  <c r="AK175" i="1"/>
  <c r="M176" i="1"/>
  <c r="S176" i="1"/>
  <c r="Y176" i="1"/>
  <c r="AE177" i="1"/>
  <c r="I178" i="1"/>
  <c r="Y178" i="1"/>
  <c r="AE178" i="1"/>
  <c r="I179" i="1"/>
  <c r="AK179" i="1"/>
  <c r="M180" i="1"/>
  <c r="S180" i="1"/>
  <c r="Y180" i="1"/>
  <c r="AE181" i="1"/>
  <c r="I182" i="1"/>
  <c r="Y182" i="1"/>
  <c r="AE182" i="1"/>
  <c r="I183" i="1"/>
  <c r="AK183" i="1"/>
  <c r="M184" i="1"/>
  <c r="S184" i="1"/>
  <c r="Y184" i="1"/>
  <c r="AE185" i="1"/>
  <c r="I186" i="1"/>
  <c r="Y186" i="1"/>
  <c r="AE186" i="1"/>
  <c r="I187" i="1"/>
  <c r="AB189" i="1"/>
  <c r="AB190" i="1"/>
  <c r="Y191" i="1"/>
  <c r="M192" i="1"/>
  <c r="AB194" i="1"/>
  <c r="AK194" i="1"/>
  <c r="AQ194" i="1"/>
  <c r="AK196" i="1"/>
  <c r="AQ196" i="1"/>
  <c r="AE197" i="1"/>
  <c r="P199" i="1"/>
  <c r="AE199" i="1"/>
  <c r="P200" i="1"/>
  <c r="AK200" i="1"/>
  <c r="AN202" i="1"/>
  <c r="P203" i="1"/>
  <c r="V203" i="1"/>
  <c r="Y204" i="1"/>
  <c r="AH206" i="1"/>
  <c r="AQ208" i="1"/>
  <c r="AK209" i="1"/>
  <c r="S210" i="1"/>
  <c r="AQ211" i="1"/>
  <c r="AB212" i="1"/>
  <c r="Y214" i="1"/>
  <c r="AN214" i="1"/>
  <c r="AK215" i="1"/>
  <c r="AH217" i="1"/>
  <c r="P218" i="1"/>
  <c r="I221" i="1"/>
  <c r="Y221" i="1"/>
  <c r="V222" i="1"/>
  <c r="M223" i="1"/>
  <c r="AN223" i="1"/>
  <c r="AQ224" i="1"/>
  <c r="AE225" i="1"/>
  <c r="P227" i="1"/>
  <c r="AE227" i="1"/>
  <c r="S228" i="1"/>
  <c r="Y228" i="1"/>
  <c r="Y230" i="1"/>
  <c r="AN230" i="1"/>
  <c r="AK231" i="1"/>
  <c r="AH233" i="1"/>
  <c r="V234" i="1"/>
  <c r="V238" i="1"/>
  <c r="I244" i="1"/>
  <c r="Y245" i="1"/>
  <c r="M246" i="1"/>
  <c r="AQ246" i="1"/>
  <c r="AK249" i="1"/>
  <c r="P257" i="1"/>
  <c r="AQ257" i="1"/>
  <c r="V258" i="1"/>
  <c r="AB258" i="1"/>
  <c r="AB188" i="1"/>
  <c r="AN189" i="1"/>
  <c r="AH190" i="1"/>
  <c r="AQ192" i="1"/>
  <c r="AK193" i="1"/>
  <c r="M194" i="1"/>
  <c r="S194" i="1"/>
  <c r="AQ195" i="1"/>
  <c r="AB196" i="1"/>
  <c r="Y198" i="1"/>
  <c r="AN198" i="1"/>
  <c r="AK199" i="1"/>
  <c r="P202" i="1"/>
  <c r="Y202" i="1"/>
  <c r="AE202" i="1"/>
  <c r="V205" i="1"/>
  <c r="AK205" i="1"/>
  <c r="I206" i="1"/>
  <c r="AB207" i="1"/>
  <c r="AQ207" i="1"/>
  <c r="V209" i="1"/>
  <c r="AB209" i="1"/>
  <c r="S211" i="1"/>
  <c r="AB211" i="1"/>
  <c r="AH211" i="1"/>
  <c r="AH213" i="1"/>
  <c r="P214" i="1"/>
  <c r="I217" i="1"/>
  <c r="Y217" i="1"/>
  <c r="V218" i="1"/>
  <c r="AN219" i="1"/>
  <c r="AQ220" i="1"/>
  <c r="AE221" i="1"/>
  <c r="P223" i="1"/>
  <c r="AE223" i="1"/>
  <c r="S224" i="1"/>
  <c r="Y224" i="1"/>
  <c r="Y226" i="1"/>
  <c r="AN226" i="1"/>
  <c r="AK227" i="1"/>
  <c r="AH229" i="1"/>
  <c r="P230" i="1"/>
  <c r="I233" i="1"/>
  <c r="Y233" i="1"/>
  <c r="S236" i="1"/>
  <c r="Y236" i="1"/>
  <c r="S240" i="1"/>
  <c r="Y240" i="1"/>
  <c r="P242" i="1"/>
  <c r="AQ243" i="1"/>
  <c r="V248" i="1"/>
  <c r="AH251" i="1"/>
  <c r="AN251" i="1"/>
  <c r="S255" i="1"/>
  <c r="V187" i="1"/>
  <c r="P188" i="1"/>
  <c r="AE188" i="1"/>
  <c r="AK188" i="1"/>
  <c r="I189" i="1"/>
  <c r="P189" i="1"/>
  <c r="AQ189" i="1"/>
  <c r="Y192" i="1"/>
  <c r="AE192" i="1"/>
  <c r="I193" i="1"/>
  <c r="Y193" i="1"/>
  <c r="AH193" i="1"/>
  <c r="P194" i="1"/>
  <c r="Y194" i="1"/>
  <c r="AN194" i="1"/>
  <c r="P195" i="1"/>
  <c r="AE195" i="1"/>
  <c r="AN195" i="1"/>
  <c r="M196" i="1"/>
  <c r="S196" i="1"/>
  <c r="V201" i="1"/>
  <c r="AK201" i="1"/>
  <c r="M202" i="1"/>
  <c r="AB202" i="1"/>
  <c r="AK202" i="1"/>
  <c r="S203" i="1"/>
  <c r="AB203" i="1"/>
  <c r="AQ203" i="1"/>
  <c r="AK204" i="1"/>
  <c r="AQ204" i="1"/>
  <c r="Y208" i="1"/>
  <c r="AE208" i="1"/>
  <c r="I209" i="1"/>
  <c r="Y209" i="1"/>
  <c r="AH209" i="1"/>
  <c r="P210" i="1"/>
  <c r="Y210" i="1"/>
  <c r="AN210" i="1"/>
  <c r="P211" i="1"/>
  <c r="AE211" i="1"/>
  <c r="AN211" i="1"/>
  <c r="M212" i="1"/>
  <c r="S212" i="1"/>
  <c r="AE216" i="1"/>
  <c r="M217" i="1"/>
  <c r="AE220" i="1"/>
  <c r="M221" i="1"/>
  <c r="AE224" i="1"/>
  <c r="M225" i="1"/>
  <c r="AE228" i="1"/>
  <c r="M229" i="1"/>
  <c r="AE232" i="1"/>
  <c r="M233" i="1"/>
  <c r="AE236" i="1"/>
  <c r="M237" i="1"/>
  <c r="AE240" i="1"/>
  <c r="M241" i="1"/>
  <c r="AK242" i="1"/>
  <c r="AQ242" i="1"/>
  <c r="M247" i="1"/>
  <c r="M248" i="1"/>
  <c r="AK250" i="1"/>
  <c r="AN252" i="1"/>
  <c r="AH253" i="1"/>
  <c r="M254" i="1"/>
  <c r="V255" i="1"/>
  <c r="P256" i="1"/>
  <c r="AQ256" i="1"/>
  <c r="AH257" i="1"/>
  <c r="M258" i="1"/>
  <c r="V259" i="1"/>
  <c r="P260" i="1"/>
  <c r="V260" i="1"/>
  <c r="M261" i="1"/>
  <c r="M267" i="1"/>
  <c r="AH267" i="1"/>
  <c r="M268" i="1"/>
  <c r="AN269" i="1"/>
  <c r="AH273" i="1"/>
  <c r="M274" i="1"/>
  <c r="P234" i="1"/>
  <c r="Y234" i="1"/>
  <c r="AN234" i="1"/>
  <c r="P235" i="1"/>
  <c r="AE235" i="1"/>
  <c r="AN235" i="1"/>
  <c r="I237" i="1"/>
  <c r="Y237" i="1"/>
  <c r="AH237" i="1"/>
  <c r="P238" i="1"/>
  <c r="Y238" i="1"/>
  <c r="AN238" i="1"/>
  <c r="P239" i="1"/>
  <c r="AE239" i="1"/>
  <c r="AN239" i="1"/>
  <c r="I241" i="1"/>
  <c r="Y241" i="1"/>
  <c r="AE241" i="1"/>
  <c r="AN241" i="1"/>
  <c r="S242" i="1"/>
  <c r="V243" i="1"/>
  <c r="AK244" i="1"/>
  <c r="AB245" i="1"/>
  <c r="AE246" i="1"/>
  <c r="I247" i="1"/>
  <c r="Y247" i="1"/>
  <c r="AH247" i="1"/>
  <c r="P248" i="1"/>
  <c r="Y248" i="1"/>
  <c r="AN248" i="1"/>
  <c r="P249" i="1"/>
  <c r="AE249" i="1"/>
  <c r="AN249" i="1"/>
  <c r="P252" i="1"/>
  <c r="Y252" i="1"/>
  <c r="AE252" i="1"/>
  <c r="AQ254" i="1"/>
  <c r="AH255" i="1"/>
  <c r="AB256" i="1"/>
  <c r="AH256" i="1"/>
  <c r="AQ258" i="1"/>
  <c r="P261" i="1"/>
  <c r="AQ261" i="1"/>
  <c r="V262" i="1"/>
  <c r="AB262" i="1"/>
  <c r="AQ264" i="1"/>
  <c r="V265" i="1"/>
  <c r="AB265" i="1"/>
  <c r="AH265" i="1"/>
  <c r="AH268" i="1"/>
  <c r="AN268" i="1"/>
  <c r="AB271" i="1"/>
  <c r="AB274" i="1"/>
  <c r="AH275" i="1"/>
  <c r="AN275" i="1"/>
  <c r="M276" i="1"/>
  <c r="AN259" i="1"/>
  <c r="AH261" i="1"/>
  <c r="M262" i="1"/>
  <c r="AN263" i="1"/>
  <c r="S266" i="1"/>
  <c r="AH266" i="1"/>
  <c r="Y267" i="1"/>
  <c r="S269" i="1"/>
  <c r="AE269" i="1"/>
  <c r="I270" i="1"/>
  <c r="M272" i="1"/>
  <c r="AB272" i="1"/>
  <c r="Y275" i="1"/>
  <c r="AE275" i="1"/>
  <c r="I276" i="1"/>
  <c r="AK276" i="1"/>
  <c r="M277" i="1"/>
  <c r="S277" i="1"/>
  <c r="Y277" i="1"/>
  <c r="AE278" i="1"/>
  <c r="I279" i="1"/>
  <c r="Y279" i="1"/>
  <c r="AE279" i="1"/>
  <c r="I280" i="1"/>
  <c r="AK280" i="1"/>
  <c r="M281" i="1"/>
  <c r="S281" i="1"/>
  <c r="Y281" i="1"/>
  <c r="S250" i="1"/>
  <c r="V251" i="1"/>
  <c r="AK252" i="1"/>
  <c r="AE253" i="1"/>
  <c r="I254" i="1"/>
  <c r="Y254" i="1"/>
  <c r="AE254" i="1"/>
  <c r="I255" i="1"/>
  <c r="AK255" i="1"/>
  <c r="M256" i="1"/>
  <c r="S256" i="1"/>
  <c r="Y256" i="1"/>
  <c r="AE257" i="1"/>
  <c r="I258" i="1"/>
  <c r="Y258" i="1"/>
  <c r="AE258" i="1"/>
  <c r="I259" i="1"/>
  <c r="AK259" i="1"/>
  <c r="S260" i="1"/>
  <c r="Y260" i="1"/>
  <c r="AE261" i="1"/>
  <c r="I262" i="1"/>
  <c r="Y262" i="1"/>
  <c r="AE262" i="1"/>
  <c r="I263" i="1"/>
  <c r="AK263" i="1"/>
  <c r="M264" i="1"/>
  <c r="S264" i="1"/>
  <c r="I265" i="1"/>
  <c r="S265" i="1"/>
  <c r="AE265" i="1"/>
  <c r="AK265" i="1"/>
  <c r="I266" i="1"/>
  <c r="P266" i="1"/>
  <c r="AK266" i="1"/>
  <c r="AQ266" i="1"/>
  <c r="V267" i="1"/>
  <c r="AQ267" i="1"/>
  <c r="P268" i="1"/>
  <c r="V268" i="1"/>
  <c r="AK268" i="1"/>
  <c r="AQ268" i="1"/>
  <c r="V269" i="1"/>
  <c r="AB269" i="1"/>
  <c r="AQ269" i="1"/>
  <c r="AB270" i="1"/>
  <c r="AK270" i="1"/>
  <c r="AQ270" i="1"/>
  <c r="V271" i="1"/>
  <c r="AE271" i="1"/>
  <c r="I272" i="1"/>
  <c r="Y272" i="1"/>
  <c r="AK273" i="1"/>
  <c r="I274" i="1"/>
  <c r="P274" i="1"/>
  <c r="AQ274" i="1"/>
  <c r="V275" i="1"/>
  <c r="AQ275" i="1"/>
  <c r="AK281" i="1"/>
  <c r="AB276" i="1"/>
  <c r="AH276" i="1"/>
  <c r="AB277" i="1"/>
  <c r="AQ277" i="1"/>
  <c r="V278" i="1"/>
  <c r="AB278" i="1"/>
  <c r="AH279" i="1"/>
  <c r="AB280" i="1"/>
  <c r="AH280" i="1"/>
  <c r="AB281" i="1"/>
  <c r="E120" i="3"/>
  <c r="F119" i="3"/>
  <c r="G119" i="3" s="1"/>
  <c r="I23" i="3"/>
  <c r="X23" i="3"/>
  <c r="AN23" i="3" s="1"/>
  <c r="I12" i="3"/>
  <c r="E317" i="1"/>
  <c r="I7" i="1"/>
  <c r="Y8" i="1"/>
  <c r="AN9" i="1"/>
  <c r="I11" i="1"/>
  <c r="Y12" i="1"/>
  <c r="AN13" i="1"/>
  <c r="I15" i="1"/>
  <c r="Y16" i="1"/>
  <c r="AN17" i="1"/>
  <c r="I19" i="1"/>
  <c r="Y20" i="1"/>
  <c r="I22" i="1"/>
  <c r="AH22" i="1"/>
  <c r="I26" i="1"/>
  <c r="AH26" i="1"/>
  <c r="I30" i="1"/>
  <c r="AQ6" i="1"/>
  <c r="AB9" i="1"/>
  <c r="AQ10" i="1"/>
  <c r="AB13" i="1"/>
  <c r="AQ14" i="1"/>
  <c r="AB17" i="1"/>
  <c r="AQ18" i="1"/>
  <c r="AQ21" i="1"/>
  <c r="AK23" i="1"/>
  <c r="AB24" i="1"/>
  <c r="S25" i="1"/>
  <c r="AQ25" i="1"/>
  <c r="AK27" i="1"/>
  <c r="AB28" i="1"/>
  <c r="S29" i="1"/>
  <c r="AQ29" i="1"/>
  <c r="I108" i="1"/>
  <c r="AH108" i="1"/>
  <c r="I112" i="1"/>
  <c r="AH112" i="1"/>
  <c r="I116" i="1"/>
  <c r="AH116" i="1"/>
  <c r="I120" i="1"/>
  <c r="AH120" i="1"/>
  <c r="I124" i="1"/>
  <c r="AH124" i="1"/>
  <c r="I128" i="1"/>
  <c r="AH128" i="1"/>
  <c r="I132" i="1"/>
  <c r="AH132" i="1"/>
  <c r="AH136" i="1"/>
  <c r="S107" i="1"/>
  <c r="AQ107" i="1"/>
  <c r="AK109" i="1"/>
  <c r="AB110" i="1"/>
  <c r="S111" i="1"/>
  <c r="AQ111" i="1"/>
  <c r="AK113" i="1"/>
  <c r="AB114" i="1"/>
  <c r="S115" i="1"/>
  <c r="AQ115" i="1"/>
  <c r="AK117" i="1"/>
  <c r="AB118" i="1"/>
  <c r="S119" i="1"/>
  <c r="AQ119" i="1"/>
  <c r="AK121" i="1"/>
  <c r="AB122" i="1"/>
  <c r="S123" i="1"/>
  <c r="AQ123" i="1"/>
  <c r="AK125" i="1"/>
  <c r="AB126" i="1"/>
  <c r="S127" i="1"/>
  <c r="AQ127" i="1"/>
  <c r="AK129" i="1"/>
  <c r="AB130" i="1"/>
  <c r="S131" i="1"/>
  <c r="AQ131" i="1"/>
  <c r="AK133" i="1"/>
  <c r="AB134" i="1"/>
  <c r="S135" i="1"/>
  <c r="AQ135" i="1"/>
  <c r="AK137" i="1"/>
  <c r="AB138" i="1"/>
  <c r="S139" i="1"/>
  <c r="AQ139" i="1"/>
  <c r="AK141" i="1"/>
  <c r="AB142" i="1"/>
  <c r="S143" i="1"/>
  <c r="AQ143" i="1"/>
  <c r="AK145" i="1"/>
  <c r="AK151" i="1"/>
  <c r="AK159" i="1"/>
  <c r="M148" i="1"/>
  <c r="M152" i="1"/>
  <c r="M156" i="1"/>
  <c r="M160" i="1"/>
  <c r="S146" i="1"/>
  <c r="V147" i="1"/>
  <c r="AK148" i="1"/>
  <c r="S150" i="1"/>
  <c r="V151" i="1"/>
  <c r="AK152" i="1"/>
  <c r="S154" i="1"/>
  <c r="V155" i="1"/>
  <c r="AK156" i="1"/>
  <c r="S158" i="1"/>
  <c r="V159" i="1"/>
  <c r="S161" i="1"/>
  <c r="AQ161" i="1"/>
  <c r="AK163" i="1"/>
  <c r="AB164" i="1"/>
  <c r="S165" i="1"/>
  <c r="AQ165" i="1"/>
  <c r="I147" i="1"/>
  <c r="Y148" i="1"/>
  <c r="AN149" i="1"/>
  <c r="I151" i="1"/>
  <c r="Y152" i="1"/>
  <c r="AN153" i="1"/>
  <c r="I155" i="1"/>
  <c r="Y156" i="1"/>
  <c r="AN157" i="1"/>
  <c r="I159" i="1"/>
  <c r="Y160" i="1"/>
  <c r="V162" i="1"/>
  <c r="V166" i="1"/>
  <c r="V192" i="1"/>
  <c r="M193" i="1"/>
  <c r="V196" i="1"/>
  <c r="M197" i="1"/>
  <c r="M198" i="1"/>
  <c r="V200" i="1"/>
  <c r="M201" i="1"/>
  <c r="V204" i="1"/>
  <c r="M205" i="1"/>
  <c r="M206" i="1"/>
  <c r="V208" i="1"/>
  <c r="M209" i="1"/>
  <c r="M210" i="1"/>
  <c r="V212" i="1"/>
  <c r="M213" i="1"/>
  <c r="M214" i="1"/>
  <c r="V216" i="1"/>
  <c r="V220" i="1"/>
  <c r="V224" i="1"/>
  <c r="V228" i="1"/>
  <c r="V232" i="1"/>
  <c r="V236" i="1"/>
  <c r="V240" i="1"/>
  <c r="I192" i="1"/>
  <c r="AH192" i="1"/>
  <c r="I196" i="1"/>
  <c r="AH196" i="1"/>
  <c r="I200" i="1"/>
  <c r="AH200" i="1"/>
  <c r="I204" i="1"/>
  <c r="AH204" i="1"/>
  <c r="I208" i="1"/>
  <c r="AH208" i="1"/>
  <c r="I212" i="1"/>
  <c r="AH212" i="1"/>
  <c r="I216" i="1"/>
  <c r="AH216" i="1"/>
  <c r="I220" i="1"/>
  <c r="AH220" i="1"/>
  <c r="I224" i="1"/>
  <c r="AH224" i="1"/>
  <c r="I228" i="1"/>
  <c r="AH228" i="1"/>
  <c r="I232" i="1"/>
  <c r="AH232" i="1"/>
  <c r="I236" i="1"/>
  <c r="AH236" i="1"/>
  <c r="I240" i="1"/>
  <c r="AH240" i="1"/>
  <c r="I242" i="1"/>
  <c r="AH242" i="1"/>
  <c r="I246" i="1"/>
  <c r="AH246" i="1"/>
  <c r="I250" i="1"/>
  <c r="AH250" i="1"/>
  <c r="M255" i="1"/>
  <c r="M259" i="1"/>
  <c r="M263" i="1"/>
  <c r="AB241" i="1"/>
  <c r="AQ241" i="1"/>
  <c r="AK243" i="1"/>
  <c r="AB244" i="1"/>
  <c r="S245" i="1"/>
  <c r="AQ245" i="1"/>
  <c r="AK247" i="1"/>
  <c r="AB248" i="1"/>
  <c r="S249" i="1"/>
  <c r="AQ249" i="1"/>
  <c r="AK251" i="1"/>
  <c r="AB252" i="1"/>
  <c r="V242" i="1"/>
  <c r="V246" i="1"/>
  <c r="V250" i="1"/>
  <c r="M265" i="1"/>
  <c r="M269" i="1"/>
  <c r="AH271" i="1"/>
  <c r="Y265" i="1"/>
  <c r="AN266" i="1"/>
  <c r="I268" i="1"/>
  <c r="Y269" i="1"/>
  <c r="AN270" i="1"/>
  <c r="AK272" i="1"/>
  <c r="AB273" i="1"/>
  <c r="S274" i="1"/>
  <c r="AK289" i="1"/>
  <c r="AE291" i="1"/>
  <c r="I292" i="1"/>
  <c r="AK293" i="1"/>
  <c r="P294" i="1"/>
  <c r="AE295" i="1"/>
  <c r="I296" i="1"/>
  <c r="AK297" i="1"/>
  <c r="P298" i="1"/>
  <c r="AE299" i="1"/>
  <c r="I300" i="1"/>
  <c r="AK301" i="1"/>
  <c r="P302" i="1"/>
  <c r="AE303" i="1"/>
  <c r="I304" i="1"/>
  <c r="AK305" i="1"/>
  <c r="AK306" i="1"/>
  <c r="V307" i="1"/>
  <c r="AN310" i="1"/>
  <c r="AK311" i="1"/>
  <c r="I284" i="1"/>
  <c r="AH284" i="1"/>
  <c r="Y285" i="1"/>
  <c r="I288" i="1"/>
  <c r="AH288" i="1"/>
  <c r="Y289" i="1"/>
  <c r="AH292" i="1"/>
  <c r="AN294" i="1"/>
  <c r="AH296" i="1"/>
  <c r="AN298" i="1"/>
  <c r="AH300" i="1"/>
  <c r="AN302" i="1"/>
  <c r="AH304" i="1"/>
  <c r="AH308" i="1"/>
  <c r="S309" i="1"/>
  <c r="AB313" i="1"/>
  <c r="I13" i="3" l="1"/>
  <c r="H23" i="15"/>
  <c r="H25" i="15" s="1"/>
  <c r="H33" i="15" s="1"/>
  <c r="C90" i="19"/>
  <c r="G34" i="4"/>
  <c r="C5" i="6"/>
  <c r="C6" i="6" s="1"/>
  <c r="D21" i="6" s="1"/>
  <c r="AQ25" i="3"/>
  <c r="AQ17" i="3"/>
  <c r="AQ9" i="3"/>
  <c r="AQ14" i="3"/>
  <c r="AQ24" i="3"/>
  <c r="AM25" i="3"/>
  <c r="AM17" i="3"/>
  <c r="AM9" i="3"/>
  <c r="AM24" i="3"/>
  <c r="AM14" i="3"/>
  <c r="AK9" i="3"/>
  <c r="AK14" i="3"/>
  <c r="AK17" i="3"/>
  <c r="AK24" i="3"/>
  <c r="AT25" i="3"/>
  <c r="AT14" i="3"/>
  <c r="AT17" i="3"/>
  <c r="AT9" i="3"/>
  <c r="AT24" i="3"/>
  <c r="AL25" i="3"/>
  <c r="AL14" i="3"/>
  <c r="AL17" i="3"/>
  <c r="AL9" i="3"/>
  <c r="AL24" i="3"/>
  <c r="AJ24" i="3"/>
  <c r="AJ9" i="3"/>
  <c r="AJ17" i="3"/>
  <c r="AJ14" i="3"/>
  <c r="AS25" i="3"/>
  <c r="AS9" i="3"/>
  <c r="AS14" i="3"/>
  <c r="AS17" i="3"/>
  <c r="AS24" i="3"/>
  <c r="AP25" i="3"/>
  <c r="AP14" i="3"/>
  <c r="AP9" i="3"/>
  <c r="AP17" i="3"/>
  <c r="AP24" i="3"/>
  <c r="AO25" i="3"/>
  <c r="AO24" i="3"/>
  <c r="AO17" i="3"/>
  <c r="AO14" i="3"/>
  <c r="AO9" i="3"/>
  <c r="AR25" i="3"/>
  <c r="AR24" i="3"/>
  <c r="AR9" i="3"/>
  <c r="AR17" i="3"/>
  <c r="AR14" i="3"/>
  <c r="AN9" i="3"/>
  <c r="AN14" i="3"/>
  <c r="AN17" i="3"/>
  <c r="AN24" i="3"/>
  <c r="AI17" i="3"/>
  <c r="AI14" i="3"/>
  <c r="AI24" i="3"/>
  <c r="AI9" i="3"/>
  <c r="AU17" i="3"/>
  <c r="AU24" i="3"/>
  <c r="AU9" i="3"/>
  <c r="AN12" i="3"/>
  <c r="AN25" i="3"/>
  <c r="R26" i="3"/>
  <c r="X13" i="3"/>
  <c r="X26" i="3" s="1"/>
  <c r="H26" i="3"/>
  <c r="AI15" i="3"/>
  <c r="AW15" i="3" s="1"/>
  <c r="AR21" i="3"/>
  <c r="AR19" i="3"/>
  <c r="AR11" i="3"/>
  <c r="AR7" i="3"/>
  <c r="AR22" i="3"/>
  <c r="AR20" i="3"/>
  <c r="AR18" i="3"/>
  <c r="AR16" i="3"/>
  <c r="AR8" i="3"/>
  <c r="AR10" i="3"/>
  <c r="AP21" i="3"/>
  <c r="AP22" i="3"/>
  <c r="AP16" i="3"/>
  <c r="AP7" i="3"/>
  <c r="AP10" i="3"/>
  <c r="AP20" i="3"/>
  <c r="AP19" i="3"/>
  <c r="AP18" i="3"/>
  <c r="AP8" i="3"/>
  <c r="AP11" i="3"/>
  <c r="AQ21" i="3"/>
  <c r="AQ18" i="3"/>
  <c r="AQ16" i="3"/>
  <c r="AQ19" i="3"/>
  <c r="AQ11" i="3"/>
  <c r="AQ10" i="3"/>
  <c r="AQ22" i="3"/>
  <c r="AQ8" i="3"/>
  <c r="AQ20" i="3"/>
  <c r="AQ7" i="3"/>
  <c r="AM21" i="3"/>
  <c r="AM11" i="3"/>
  <c r="AM10" i="3"/>
  <c r="AM7" i="3"/>
  <c r="AM20" i="3"/>
  <c r="AM8" i="3"/>
  <c r="AM18" i="3"/>
  <c r="AM22" i="3"/>
  <c r="AM19" i="3"/>
  <c r="AM16" i="3"/>
  <c r="AM12" i="3"/>
  <c r="AT21" i="3"/>
  <c r="AT16" i="3"/>
  <c r="AT10" i="3"/>
  <c r="AT22" i="3"/>
  <c r="AT18" i="3"/>
  <c r="AT8" i="3"/>
  <c r="AT7" i="3"/>
  <c r="AT11" i="3"/>
  <c r="AT20" i="3"/>
  <c r="AT19" i="3"/>
  <c r="AI21" i="3"/>
  <c r="AI10" i="3"/>
  <c r="AI22" i="3"/>
  <c r="AI20" i="3"/>
  <c r="AI23" i="3"/>
  <c r="AI19" i="3"/>
  <c r="AI16" i="3"/>
  <c r="AI8" i="3"/>
  <c r="AI7" i="3"/>
  <c r="AI11" i="3"/>
  <c r="AI13" i="3"/>
  <c r="AI18" i="3"/>
  <c r="AI12" i="3"/>
  <c r="AS21" i="3"/>
  <c r="AS18" i="3"/>
  <c r="AS10" i="3"/>
  <c r="AS16" i="3"/>
  <c r="AS11" i="3"/>
  <c r="AS22" i="3"/>
  <c r="AS20" i="3"/>
  <c r="AS19" i="3"/>
  <c r="AS7" i="3"/>
  <c r="AS8" i="3"/>
  <c r="AN21" i="3"/>
  <c r="AN22" i="3"/>
  <c r="AN7" i="3"/>
  <c r="AN18" i="3"/>
  <c r="AN19" i="3"/>
  <c r="AN16" i="3"/>
  <c r="AN20" i="3"/>
  <c r="AN11" i="3"/>
  <c r="AN10" i="3"/>
  <c r="AN8" i="3"/>
  <c r="AK20" i="3"/>
  <c r="AK19" i="3"/>
  <c r="AK10" i="3"/>
  <c r="AK11" i="3"/>
  <c r="AK8" i="3"/>
  <c r="AK7" i="3"/>
  <c r="AK21" i="3"/>
  <c r="AK18" i="3"/>
  <c r="AK22" i="3"/>
  <c r="AK25" i="3"/>
  <c r="AK16" i="3"/>
  <c r="AK13" i="3"/>
  <c r="AK12" i="3"/>
  <c r="AK23" i="3"/>
  <c r="AL21" i="3"/>
  <c r="AL16" i="3"/>
  <c r="AL22" i="3"/>
  <c r="AL7" i="3"/>
  <c r="AL10" i="3"/>
  <c r="AL20" i="3"/>
  <c r="AL11" i="3"/>
  <c r="AL19" i="3"/>
  <c r="AL18" i="3"/>
  <c r="AL8" i="3"/>
  <c r="AL12" i="3"/>
  <c r="AL13" i="3"/>
  <c r="AL23" i="3"/>
  <c r="AM13" i="3"/>
  <c r="AO21" i="3"/>
  <c r="AO7" i="3"/>
  <c r="AO16" i="3"/>
  <c r="AO22" i="3"/>
  <c r="AO20" i="3"/>
  <c r="AO18" i="3"/>
  <c r="AO10" i="3"/>
  <c r="AO19" i="3"/>
  <c r="AO8" i="3"/>
  <c r="AO11" i="3"/>
  <c r="AM23" i="3"/>
  <c r="AU21" i="3"/>
  <c r="AU10" i="3"/>
  <c r="AU16" i="3"/>
  <c r="AU22" i="3"/>
  <c r="AU11" i="3"/>
  <c r="AU8" i="3"/>
  <c r="AU7" i="3"/>
  <c r="AU18" i="3"/>
  <c r="AU20" i="3"/>
  <c r="AU19" i="3"/>
  <c r="AJ21" i="3"/>
  <c r="AJ7" i="3"/>
  <c r="AJ18" i="3"/>
  <c r="AJ22" i="3"/>
  <c r="AJ25" i="3"/>
  <c r="AJ20" i="3"/>
  <c r="AJ10" i="3"/>
  <c r="AJ11" i="3"/>
  <c r="AJ19" i="3"/>
  <c r="AJ16" i="3"/>
  <c r="AJ8" i="3"/>
  <c r="AJ23" i="3"/>
  <c r="AJ12" i="3"/>
  <c r="AJ13" i="3"/>
  <c r="E121" i="3"/>
  <c r="F120" i="3"/>
  <c r="G120" i="3" s="1"/>
  <c r="J23" i="3"/>
  <c r="Y23" i="3"/>
  <c r="AO23" i="3" s="1"/>
  <c r="J12" i="3"/>
  <c r="Z12" i="3" s="1"/>
  <c r="Y12" i="3"/>
  <c r="AW17" i="3" l="1"/>
  <c r="H35" i="15"/>
  <c r="H37" i="15" s="1"/>
  <c r="C97" i="19"/>
  <c r="AW19" i="3"/>
  <c r="D137" i="3" s="1"/>
  <c r="AW10" i="3"/>
  <c r="AW20" i="3"/>
  <c r="AW18" i="3"/>
  <c r="AW22" i="3"/>
  <c r="AW8" i="3"/>
  <c r="C151" i="3" s="1"/>
  <c r="C8" i="18" s="1"/>
  <c r="C55" i="19" s="1"/>
  <c r="C57" i="19" s="1"/>
  <c r="C22" i="19" s="1"/>
  <c r="AW16" i="3"/>
  <c r="AW11" i="3"/>
  <c r="C154" i="3" s="1"/>
  <c r="AW21" i="3"/>
  <c r="D139" i="3" s="1"/>
  <c r="K139" i="3" s="1"/>
  <c r="AW7" i="3"/>
  <c r="C150" i="3" s="1"/>
  <c r="C6" i="18" s="1"/>
  <c r="AW9" i="3"/>
  <c r="D25" i="6"/>
  <c r="C33" i="6" s="1"/>
  <c r="G36" i="4"/>
  <c r="G37" i="4" s="1"/>
  <c r="AW24" i="3"/>
  <c r="D141" i="3" s="1"/>
  <c r="E13" i="7" s="1"/>
  <c r="F13" i="7" s="1"/>
  <c r="AI26" i="3"/>
  <c r="J13" i="3"/>
  <c r="C160" i="3"/>
  <c r="AJ26" i="3"/>
  <c r="AL26" i="3"/>
  <c r="AK26" i="3"/>
  <c r="AM26" i="3"/>
  <c r="AN13" i="3"/>
  <c r="AN26" i="3" s="1"/>
  <c r="Y13" i="3"/>
  <c r="AO13" i="3" s="1"/>
  <c r="I26" i="3"/>
  <c r="C153" i="3"/>
  <c r="C9" i="18" s="1"/>
  <c r="C62" i="19" s="1"/>
  <c r="C64" i="19" s="1"/>
  <c r="C23" i="19" s="1"/>
  <c r="E122" i="3"/>
  <c r="F121" i="3"/>
  <c r="G121" i="3" s="1"/>
  <c r="K23" i="3"/>
  <c r="Z23" i="3"/>
  <c r="AP23" i="3" s="1"/>
  <c r="AO12" i="3"/>
  <c r="AP12" i="3"/>
  <c r="K12" i="3"/>
  <c r="AA12" i="3" s="1"/>
  <c r="C47" i="19" l="1"/>
  <c r="C49" i="19" s="1"/>
  <c r="C40" i="19"/>
  <c r="D49" i="19" s="1"/>
  <c r="G8" i="11"/>
  <c r="H8" i="11" s="1"/>
  <c r="H33" i="6"/>
  <c r="K13" i="3"/>
  <c r="AO26" i="3"/>
  <c r="Y26" i="3"/>
  <c r="E11" i="7"/>
  <c r="F11" i="7" s="1"/>
  <c r="Z13" i="3"/>
  <c r="AP13" i="3" s="1"/>
  <c r="AP26" i="3" s="1"/>
  <c r="J26" i="3"/>
  <c r="C163" i="3"/>
  <c r="C162" i="3"/>
  <c r="K137" i="3"/>
  <c r="E123" i="3"/>
  <c r="F122" i="3"/>
  <c r="G122" i="3" s="1"/>
  <c r="L23" i="3"/>
  <c r="L13" i="3" s="1"/>
  <c r="AA23" i="3"/>
  <c r="AQ23" i="3" s="1"/>
  <c r="AQ12" i="3"/>
  <c r="L12" i="3"/>
  <c r="AB12" i="3" s="1"/>
  <c r="C140" i="3"/>
  <c r="C93" i="3"/>
  <c r="C159" i="3"/>
  <c r="I33" i="6" l="1"/>
  <c r="H34" i="6"/>
  <c r="D13" i="8" s="1"/>
  <c r="I93" i="3"/>
  <c r="J93" i="3" s="1"/>
  <c r="C8" i="11"/>
  <c r="C13" i="11" s="1"/>
  <c r="Z26" i="3"/>
  <c r="E7" i="7"/>
  <c r="F142" i="3"/>
  <c r="F145" i="3" s="1"/>
  <c r="D8" i="11"/>
  <c r="C12" i="7"/>
  <c r="AA13" i="3"/>
  <c r="AQ13" i="3" s="1"/>
  <c r="AQ26" i="3" s="1"/>
  <c r="K26" i="3"/>
  <c r="E124" i="3"/>
  <c r="F123" i="3"/>
  <c r="G123" i="3" s="1"/>
  <c r="M23" i="3"/>
  <c r="AB23" i="3"/>
  <c r="AR23" i="3" s="1"/>
  <c r="AR12" i="3"/>
  <c r="M12" i="3"/>
  <c r="AC12" i="3" s="1"/>
  <c r="C164" i="3"/>
  <c r="D140" i="3"/>
  <c r="K140" i="3" s="1"/>
  <c r="F147" i="3"/>
  <c r="I42" i="6" l="1"/>
  <c r="G142" i="3" s="1"/>
  <c r="G145" i="3" s="1"/>
  <c r="M13" i="3"/>
  <c r="E12" i="7"/>
  <c r="F12" i="7" s="1"/>
  <c r="D13" i="11"/>
  <c r="E8" i="11"/>
  <c r="F7" i="7"/>
  <c r="AA26" i="3"/>
  <c r="AB13" i="3"/>
  <c r="AR13" i="3" s="1"/>
  <c r="AR26" i="3" s="1"/>
  <c r="L26" i="3"/>
  <c r="AS12" i="3"/>
  <c r="E125" i="3"/>
  <c r="F124" i="3"/>
  <c r="G124" i="3" s="1"/>
  <c r="N23" i="3"/>
  <c r="AC23" i="3"/>
  <c r="AS23" i="3" s="1"/>
  <c r="N12" i="3"/>
  <c r="AD12" i="3" s="1"/>
  <c r="C161" i="3"/>
  <c r="C95" i="3"/>
  <c r="G147" i="3" l="1"/>
  <c r="N13" i="3"/>
  <c r="E13" i="11"/>
  <c r="AB26" i="3"/>
  <c r="AC13" i="3"/>
  <c r="AC26" i="3" s="1"/>
  <c r="M26" i="3"/>
  <c r="AT12" i="3"/>
  <c r="E126" i="3"/>
  <c r="F125" i="3"/>
  <c r="G125" i="3" s="1"/>
  <c r="O23" i="3"/>
  <c r="C8" i="13" s="1"/>
  <c r="C9" i="13" s="1"/>
  <c r="C14" i="13" s="1"/>
  <c r="AD23" i="3"/>
  <c r="AT23" i="3" s="1"/>
  <c r="O12" i="3"/>
  <c r="AE12" i="3" l="1"/>
  <c r="C13" i="12"/>
  <c r="C44" i="3"/>
  <c r="C131" i="3" s="1"/>
  <c r="O25" i="3"/>
  <c r="C16" i="13" s="1"/>
  <c r="C17" i="13" s="1"/>
  <c r="F12" i="14" s="1"/>
  <c r="O13" i="3"/>
  <c r="C18" i="12" s="1"/>
  <c r="AS13" i="3"/>
  <c r="C128" i="3"/>
  <c r="C138" i="3"/>
  <c r="AD13" i="3"/>
  <c r="AD26" i="3" s="1"/>
  <c r="N26" i="3"/>
  <c r="AE23" i="3"/>
  <c r="AU23" i="3" s="1"/>
  <c r="AW23" i="3" s="1"/>
  <c r="E138" i="3" s="1"/>
  <c r="C96" i="3"/>
  <c r="AU12" i="3"/>
  <c r="E127" i="3"/>
  <c r="F126" i="3"/>
  <c r="G126" i="3" s="1"/>
  <c r="C89" i="3"/>
  <c r="J89" i="3" s="1"/>
  <c r="G12" i="14" l="1"/>
  <c r="F13" i="14"/>
  <c r="D13" i="15"/>
  <c r="C14" i="12"/>
  <c r="C16" i="12" s="1"/>
  <c r="D18" i="15"/>
  <c r="AW12" i="3"/>
  <c r="C155" i="3" s="1"/>
  <c r="AS26" i="3"/>
  <c r="O14" i="3"/>
  <c r="C143" i="3"/>
  <c r="K143" i="3" s="1"/>
  <c r="D17" i="10"/>
  <c r="D19" i="10" s="1"/>
  <c r="D21" i="10" s="1"/>
  <c r="E19" i="10"/>
  <c r="C8" i="7"/>
  <c r="I92" i="3"/>
  <c r="J92" i="3" s="1"/>
  <c r="E142" i="3"/>
  <c r="AT13" i="3"/>
  <c r="AT26" i="3" s="1"/>
  <c r="C165" i="3"/>
  <c r="F127" i="3"/>
  <c r="G127" i="3" s="1"/>
  <c r="G130" i="3" s="1"/>
  <c r="F8" i="7" s="1"/>
  <c r="AE25" i="3"/>
  <c r="AU25" i="3" s="1"/>
  <c r="AW25" i="3" s="1"/>
  <c r="C145" i="3"/>
  <c r="AE13" i="3"/>
  <c r="C90" i="3"/>
  <c r="D14" i="15" l="1"/>
  <c r="D16" i="15" s="1"/>
  <c r="G13" i="15"/>
  <c r="G14" i="15" s="1"/>
  <c r="G16" i="15" s="1"/>
  <c r="O26" i="3"/>
  <c r="C19" i="12"/>
  <c r="H12" i="14"/>
  <c r="H13" i="14" s="1"/>
  <c r="G13" i="14"/>
  <c r="E17" i="7"/>
  <c r="C91" i="19"/>
  <c r="C93" i="19" s="1"/>
  <c r="G18" i="15"/>
  <c r="D142" i="3"/>
  <c r="D145" i="3" s="1"/>
  <c r="C17" i="7"/>
  <c r="F17" i="7" s="1"/>
  <c r="C15" i="19" s="1"/>
  <c r="AE14" i="3"/>
  <c r="AU14" i="3" s="1"/>
  <c r="C91" i="3"/>
  <c r="I91" i="3" s="1"/>
  <c r="D22" i="10" s="1"/>
  <c r="E144" i="3"/>
  <c r="K144" i="3" s="1"/>
  <c r="H138" i="3"/>
  <c r="K138" i="3" s="1"/>
  <c r="C9" i="7"/>
  <c r="C15" i="7" s="1"/>
  <c r="I90" i="3"/>
  <c r="AU13" i="3"/>
  <c r="AU26" i="3" l="1"/>
  <c r="AW26" i="3" s="1"/>
  <c r="D19" i="15"/>
  <c r="C20" i="12"/>
  <c r="C25" i="12" s="1"/>
  <c r="D23" i="10"/>
  <c r="C83" i="19"/>
  <c r="D15" i="19" s="1"/>
  <c r="C76" i="19"/>
  <c r="C98" i="3"/>
  <c r="AW14" i="3"/>
  <c r="C157" i="3" s="1"/>
  <c r="C7" i="8"/>
  <c r="C8" i="8" s="1"/>
  <c r="D15" i="8" s="1"/>
  <c r="D16" i="8" s="1"/>
  <c r="AE26" i="3"/>
  <c r="AW13" i="3"/>
  <c r="H142" i="3"/>
  <c r="C18" i="7"/>
  <c r="E145" i="3"/>
  <c r="J90" i="3"/>
  <c r="C33" i="12" l="1"/>
  <c r="D33" i="15" s="1"/>
  <c r="G33" i="15" s="1"/>
  <c r="C35" i="12"/>
  <c r="C37" i="12" s="1"/>
  <c r="G19" i="15"/>
  <c r="D20" i="15"/>
  <c r="D25" i="15" s="1"/>
  <c r="D35" i="15" s="1"/>
  <c r="D37" i="15" s="1"/>
  <c r="H145" i="3"/>
  <c r="K145" i="3" s="1"/>
  <c r="I96" i="3" s="1"/>
  <c r="J98" i="3" s="1"/>
  <c r="E9" i="7"/>
  <c r="F9" i="7"/>
  <c r="E147" i="3"/>
  <c r="AW27" i="3"/>
  <c r="C156" i="3"/>
  <c r="C84" i="19" l="1"/>
  <c r="C85" i="19" s="1"/>
  <c r="G20" i="15"/>
  <c r="G25" i="15" s="1"/>
  <c r="G35" i="15" s="1"/>
  <c r="G37" i="15" s="1"/>
  <c r="C167" i="3"/>
  <c r="M142" i="3" s="1"/>
  <c r="C10" i="18"/>
  <c r="C75" i="19" s="1"/>
  <c r="I98" i="3"/>
  <c r="C103" i="19" l="1"/>
  <c r="C77" i="19"/>
  <c r="C25" i="19" s="1"/>
  <c r="C168" i="3"/>
  <c r="K141" i="3" l="1"/>
  <c r="K142" i="3"/>
  <c r="E14" i="7" s="1"/>
  <c r="F14" i="7" s="1"/>
  <c r="C20" i="19" s="1"/>
  <c r="F15" i="7" l="1"/>
  <c r="F18" i="7" s="1"/>
  <c r="D103" i="19"/>
  <c r="N142" i="3"/>
  <c r="E15" i="7"/>
  <c r="E18" i="7" s="1"/>
  <c r="G12" i="11" l="1"/>
  <c r="C14" i="19"/>
  <c r="C30" i="19" s="1"/>
  <c r="D6" i="18"/>
  <c r="D8" i="18"/>
  <c r="D9" i="18"/>
  <c r="D10" i="18"/>
  <c r="C11" i="18"/>
  <c r="D7" i="18"/>
  <c r="C98" i="19" l="1"/>
  <c r="C101" i="19" s="1"/>
  <c r="C42" i="19"/>
  <c r="C43" i="19" s="1"/>
  <c r="H12" i="11"/>
  <c r="G13" i="11"/>
  <c r="D11" i="18"/>
  <c r="H13" i="11" l="1"/>
  <c r="I12" i="11"/>
  <c r="I13" i="11" s="1"/>
  <c r="J13" i="11" s="1"/>
</calcChain>
</file>

<file path=xl/sharedStrings.xml><?xml version="1.0" encoding="utf-8"?>
<sst xmlns="http://schemas.openxmlformats.org/spreadsheetml/2006/main" count="694" uniqueCount="355">
  <si>
    <t>INDICES DE APLICACIÓN PARA EL AJUSTE POR INFLACIÓN</t>
  </si>
  <si>
    <t>B</t>
  </si>
  <si>
    <t>A</t>
  </si>
  <si>
    <t>Coeficientes</t>
  </si>
  <si>
    <t>MES</t>
  </si>
  <si>
    <t>IPC NACIONAL EMPALME IPIM</t>
  </si>
  <si>
    <t xml:space="preserve">IPC NACIONAL EMPALME IPIM s/ RT6 </t>
  </si>
  <si>
    <t xml:space="preserve">Dif </t>
  </si>
  <si>
    <t>Fecha Fin de mes</t>
  </si>
  <si>
    <t>Acum al 31/12/2017</t>
  </si>
  <si>
    <t>Coeficiente al 31.12.2017 s/ Pwc</t>
  </si>
  <si>
    <t>Dif</t>
  </si>
  <si>
    <t>Mensual</t>
  </si>
  <si>
    <t>Acum al 31/01/2018</t>
  </si>
  <si>
    <t>Coeficiente al 31.01.2018 s/ Pwc</t>
  </si>
  <si>
    <t>Acum al 31/12/2018</t>
  </si>
  <si>
    <t>Coeficiente al 31.12.2018 s/ Pwc</t>
  </si>
  <si>
    <t>Acum al 31/10/2018</t>
  </si>
  <si>
    <t>Coeficiente al 31.10.2018 s/ Pwc</t>
  </si>
  <si>
    <t>Acum al 31/03/2018</t>
  </si>
  <si>
    <t>Coeficiente al 31.03.2018 s/ Pwc</t>
  </si>
  <si>
    <t>Acum al 30/09/2018</t>
  </si>
  <si>
    <t>Coeficiente al 31.09.2018 s/ Pwc</t>
  </si>
  <si>
    <t>Acum al 30/11/2018</t>
  </si>
  <si>
    <t>Coeficiente al 30.11.2018 s/ Pwc</t>
  </si>
  <si>
    <t>Acum al 28/02/2018</t>
  </si>
  <si>
    <t>Coeficiente al 28.02.2018 s/ Pwc</t>
  </si>
  <si>
    <t>Acum al 31/05/2018</t>
  </si>
  <si>
    <t>Coeficiente al 31.05.2018 s/ Pwc</t>
  </si>
  <si>
    <t>Acum al 30/06/2018</t>
  </si>
  <si>
    <t>Coeficiente al 31.06.2018 s/ Pwc</t>
  </si>
  <si>
    <t>Acum al 31/07/2018</t>
  </si>
  <si>
    <t>Coeficiente al 31.07.2018 s/ Pwc</t>
  </si>
  <si>
    <t>Acum al 30/04/2018</t>
  </si>
  <si>
    <t>Coeficiente al 30.04.2018 s/ Pwc</t>
  </si>
  <si>
    <t>Indice Mensual</t>
  </si>
  <si>
    <t>Indice Acumulado</t>
  </si>
  <si>
    <t>Efectivo y equivalentes</t>
  </si>
  <si>
    <t>Creditos por venta</t>
  </si>
  <si>
    <t>Inventarios</t>
  </si>
  <si>
    <t>Propiedad, planta y equipo</t>
  </si>
  <si>
    <t>Proveedores</t>
  </si>
  <si>
    <t>Capital social</t>
  </si>
  <si>
    <t>Ventas</t>
  </si>
  <si>
    <t>Costo de ventas</t>
  </si>
  <si>
    <t>31.12.18</t>
  </si>
  <si>
    <t>31.12.17</t>
  </si>
  <si>
    <t>RNA</t>
  </si>
  <si>
    <t>N/A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</si>
  <si>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</si>
  <si>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</si>
  <si>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</si>
  <si>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</si>
  <si>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</si>
  <si>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</si>
  <si>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</si>
  <si>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</si>
  <si>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</si>
  <si>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</si>
  <si>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</si>
  <si>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Control</t>
  </si>
  <si>
    <t>Depreciaciones</t>
  </si>
  <si>
    <t>Coeficiente</t>
  </si>
  <si>
    <t>Indice</t>
  </si>
  <si>
    <t>Sumas y saldos mensual</t>
  </si>
  <si>
    <t>Inventario al inicio</t>
  </si>
  <si>
    <t>Compras Marzo</t>
  </si>
  <si>
    <t>Inventario al cierre</t>
  </si>
  <si>
    <t>CMV</t>
  </si>
  <si>
    <t xml:space="preserve">b) </t>
  </si>
  <si>
    <t xml:space="preserve">c) </t>
  </si>
  <si>
    <t>Gastos administrativos</t>
  </si>
  <si>
    <t>Coef 2018</t>
  </si>
  <si>
    <t>Coef 2017</t>
  </si>
  <si>
    <t>Variaciones</t>
  </si>
  <si>
    <t>Diciembre</t>
  </si>
  <si>
    <t>Estado de situación financiera al 31.12.17</t>
  </si>
  <si>
    <t>Nominal</t>
  </si>
  <si>
    <t>Tipo de partida</t>
  </si>
  <si>
    <t>Monetaria</t>
  </si>
  <si>
    <t>No Monetaria</t>
  </si>
  <si>
    <t>Indice al 31.12.17</t>
  </si>
  <si>
    <t>Valor ajustado</t>
  </si>
  <si>
    <t>PPE</t>
  </si>
  <si>
    <t>Valor de origen</t>
  </si>
  <si>
    <t>Amortizacion acumulada</t>
  </si>
  <si>
    <t>Valor residual</t>
  </si>
  <si>
    <t>Variacion</t>
  </si>
  <si>
    <t>REI</t>
  </si>
  <si>
    <t>a)</t>
  </si>
  <si>
    <t>Ajustes</t>
  </si>
  <si>
    <t>31.12.17 Aj</t>
  </si>
  <si>
    <t>Estado de situación financiera al 31.12.18</t>
  </si>
  <si>
    <t>Indice al 31.12.18</t>
  </si>
  <si>
    <t>Resultado del ejercicio</t>
  </si>
  <si>
    <t>Estado de resultados al 31.12.18</t>
  </si>
  <si>
    <t>RECPAM</t>
  </si>
  <si>
    <t>Secuencial</t>
  </si>
  <si>
    <t>Amortizacion del ejercicio</t>
  </si>
  <si>
    <t>Capital</t>
  </si>
  <si>
    <t>Total axi</t>
  </si>
  <si>
    <t>Rubro</t>
  </si>
  <si>
    <t>RECPAM monetarios</t>
  </si>
  <si>
    <t>Inventario/ Costo</t>
  </si>
  <si>
    <t>PPE / depreciaciones</t>
  </si>
  <si>
    <t>Inventario / CMV</t>
  </si>
  <si>
    <t>Datos:</t>
  </si>
  <si>
    <t>Valor origen</t>
  </si>
  <si>
    <t>Fecha de compra</t>
  </si>
  <si>
    <t>Fecha de alta</t>
  </si>
  <si>
    <t>Vida útil</t>
  </si>
  <si>
    <t>Camiones</t>
  </si>
  <si>
    <t>El inventario al 31.12.17 fue adquirido en Diciembre de 2017.</t>
  </si>
  <si>
    <t>Créditos Relacionadas</t>
  </si>
  <si>
    <t>VR Dic18</t>
  </si>
  <si>
    <t>Total</t>
  </si>
  <si>
    <t>Obra en curso</t>
  </si>
  <si>
    <t>Compras Junio</t>
  </si>
  <si>
    <t>Compras Noviembre</t>
  </si>
  <si>
    <t>MP</t>
  </si>
  <si>
    <t>Clasif</t>
  </si>
  <si>
    <t>Créditos relacionadas</t>
  </si>
  <si>
    <t>Mes Origen</t>
  </si>
  <si>
    <t>Mes origen</t>
  </si>
  <si>
    <t>Compras noviembre</t>
  </si>
  <si>
    <t>Costo materiales</t>
  </si>
  <si>
    <t xml:space="preserve">El siguiente, es el detalle de bienes de uso de la compañía. </t>
  </si>
  <si>
    <t>Resolución:</t>
  </si>
  <si>
    <t>La sociedad fue constituida en agosto de 2016. El capital suscripto en ese mes fue de 500.000$, el 25% del mismo fue integrado en el momento y el saldo restante permaneció en el rubro "otros créditos" hasta julio 2018, mes en el que fue integrado.</t>
  </si>
  <si>
    <t>Gastos produccion</t>
  </si>
  <si>
    <t>Sueldos comerciales</t>
  </si>
  <si>
    <t>Gastos enero</t>
  </si>
  <si>
    <t>Gastos febrero</t>
  </si>
  <si>
    <t xml:space="preserve">El siguiente es el detalle de compras de materiales del ejercicio 2018. El método de costeo de la Cia es FIFO. </t>
  </si>
  <si>
    <t>(*)</t>
  </si>
  <si>
    <t>(*) Los gastos de producción fueron uniformes durante los 12 meses del ejercicio.</t>
  </si>
  <si>
    <t>Bien</t>
  </si>
  <si>
    <t>Dep. Mensual</t>
  </si>
  <si>
    <t>Referencias :</t>
  </si>
  <si>
    <t>Ok con  índices publicados por FACPCE.</t>
  </si>
  <si>
    <t>a) Reexpresión de los saldos de activos y pasivos a la fecha de la transición, en moneda del inicio.</t>
  </si>
  <si>
    <t>AxI</t>
  </si>
  <si>
    <t>31/12/2017 reexpresado</t>
  </si>
  <si>
    <t>Caja y bancos</t>
  </si>
  <si>
    <t>Monetario</t>
  </si>
  <si>
    <t>Créditos por ventas</t>
  </si>
  <si>
    <t>Bienes de cambio</t>
  </si>
  <si>
    <t>No monetario</t>
  </si>
  <si>
    <t>Otros créditos</t>
  </si>
  <si>
    <t>Total Activo corriente</t>
  </si>
  <si>
    <t>Bienes de uso</t>
  </si>
  <si>
    <t>Activo por impuesto diferido</t>
  </si>
  <si>
    <t>Total Activo no corriente</t>
  </si>
  <si>
    <t>TOTAL ACTIVO</t>
  </si>
  <si>
    <t>Cuentas por pagar</t>
  </si>
  <si>
    <t>Deudas fiscales</t>
  </si>
  <si>
    <t>Total Pasivo corriente</t>
  </si>
  <si>
    <t>Previsiones</t>
  </si>
  <si>
    <t>Pasivo por impuesto diferido</t>
  </si>
  <si>
    <t>Total Pasivo no corriente</t>
  </si>
  <si>
    <t>TOTAL PASIVO</t>
  </si>
  <si>
    <t>CAPITAL</t>
  </si>
  <si>
    <t>AJUSTE DE CAPITAL</t>
  </si>
  <si>
    <t>RESERVA LEGAL</t>
  </si>
  <si>
    <t>RESULTADOS ACUMULADOS</t>
  </si>
  <si>
    <t>RESULTADO DEL EJERCICIO</t>
  </si>
  <si>
    <t>PATRIMONIO NETO</t>
  </si>
  <si>
    <t>TOTAL PASIVO Y PATRIMONIO NETO</t>
  </si>
  <si>
    <t>Impuesto diferido</t>
  </si>
  <si>
    <t>Impuesto a las ganancias</t>
  </si>
  <si>
    <t>Impuesto a las Ganancias</t>
  </si>
  <si>
    <t>Deudas Fiscales</t>
  </si>
  <si>
    <t>Bienes de uso al 31 de diciembre de 2017</t>
  </si>
  <si>
    <t>Histórico</t>
  </si>
  <si>
    <t>Descripción</t>
  </si>
  <si>
    <t>Vida útil (meses)</t>
  </si>
  <si>
    <t>Vida útil transcurrida</t>
  </si>
  <si>
    <t>Vida útil restante</t>
  </si>
  <si>
    <t xml:space="preserve">Valor de origen histórico </t>
  </si>
  <si>
    <t>Depreciación acumulada al inicio</t>
  </si>
  <si>
    <t>Totales</t>
  </si>
  <si>
    <t>Ajustado por inflación</t>
  </si>
  <si>
    <t>IPC CIERRE ANTERIOR</t>
  </si>
  <si>
    <t>IPC INICIAL</t>
  </si>
  <si>
    <t>COEF.</t>
  </si>
  <si>
    <t>Valor de origen ajustado al inicio</t>
  </si>
  <si>
    <t>Valor residual al inicio ajustado</t>
  </si>
  <si>
    <t>Valor residual histórico al 31/12/2017</t>
  </si>
  <si>
    <t>Valor residual reexpresado al 31/12/2017</t>
  </si>
  <si>
    <t>Efecto de la reexpresión al 31/12/2017</t>
  </si>
  <si>
    <t>b) Reexpresión de los componentes del patrimonio (excluido el resultado acumulado) a la fecha de la transición, en moneda del inicio.</t>
  </si>
  <si>
    <t>Concepto</t>
  </si>
  <si>
    <t>Monto histórico</t>
  </si>
  <si>
    <t>Fecha suscripción</t>
  </si>
  <si>
    <t>IPC dic-17</t>
  </si>
  <si>
    <t>IPC Mes origen</t>
  </si>
  <si>
    <t>Monto Ajustado</t>
  </si>
  <si>
    <t>Reserva legal</t>
  </si>
  <si>
    <t>Ajuste de capital</t>
  </si>
  <si>
    <t>c) Determinación del resultado acumulado a la fecha de la transición, en moneda del inicio, por diferencia entre el patrimonio del paso a, y los componentes reexpresados del paso b).</t>
  </si>
  <si>
    <t>Total Patrimonio Neto AxI</t>
  </si>
  <si>
    <t>b)</t>
  </si>
  <si>
    <t>Resultados no asignados</t>
  </si>
  <si>
    <t>Por diferencia</t>
  </si>
  <si>
    <t>d) Reexpresión de los componentes del patrimonio determinados en el paso b, y c, al cierre del ejercicio, mediante la reexpresión por el coeficiente anual.</t>
  </si>
  <si>
    <t>Fecha origen</t>
  </si>
  <si>
    <t>IPC dic-18</t>
  </si>
  <si>
    <t>Total PN al inicio reexpresado al cierre del ejercicio</t>
  </si>
  <si>
    <t>e) Reexpresión de los movimientos del patrimonio neto, ocurridos en el ejercicio y obtener el patrimonio inicial más aportes y menos retiros en moneda de cierre del ejercicio.</t>
  </si>
  <si>
    <t>Distribución de dividendos</t>
  </si>
  <si>
    <t>Reserva Legal</t>
  </si>
  <si>
    <t>La Asamblea General Ordinaria de la Sociedad decidió en Abril de 2018 distribuir un dividendo de $10.000, el cual fue pagado el día 30.04.2018, y constituir una reserva legal por $30.000.</t>
  </si>
  <si>
    <t>Gastos Marzo</t>
  </si>
  <si>
    <t>Gastos Abril</t>
  </si>
  <si>
    <t>Gastos Mayo</t>
  </si>
  <si>
    <t>Gastos Junio</t>
  </si>
  <si>
    <t>Gastos Julio</t>
  </si>
  <si>
    <t>Gastos Agosto</t>
  </si>
  <si>
    <t>Gastos Septiembre</t>
  </si>
  <si>
    <t>Gastos Octubre</t>
  </si>
  <si>
    <t>Gastos Noviembre</t>
  </si>
  <si>
    <t>Gastos Diciembre</t>
  </si>
  <si>
    <t>i) Reexpresión de los componentes del estado de resultados (sin los resultados financieros y sin los resultados por tenencia) del ejercicio, en moneda de cierre.</t>
  </si>
  <si>
    <t>31/12/2018 reexpresado</t>
  </si>
  <si>
    <t>Ventas netas de bienes y servicios</t>
  </si>
  <si>
    <t>Costo de los bienes vendidos y servicios prestados</t>
  </si>
  <si>
    <t>Ganancia bruta</t>
  </si>
  <si>
    <t>Gastos de comercialización</t>
  </si>
  <si>
    <t>Gastos de administración</t>
  </si>
  <si>
    <t>Resultado por exposición al cambio en el poder adquisitivo de la moneda</t>
  </si>
  <si>
    <t>Ganancia antes de impuesto a las ganancias</t>
  </si>
  <si>
    <t>Ganancia del ejercicio</t>
  </si>
  <si>
    <t>C - B - A</t>
  </si>
  <si>
    <t>Resultado del ejercicio en moneda de cierre</t>
  </si>
  <si>
    <t>C</t>
  </si>
  <si>
    <t>Patrimonio neto en moneda de cierre</t>
  </si>
  <si>
    <t>Distribución de dividendos en moneda de cierre</t>
  </si>
  <si>
    <t>PN al inicio reexpresado al cierre del ejercicio</t>
  </si>
  <si>
    <t>Monto</t>
  </si>
  <si>
    <t>h) Determinación del resultado del ejercicio en moneda de cierre por comparación entre el patrimonio determinado en el paso g) y el patrimonio determinado en el paso e).</t>
  </si>
  <si>
    <t>Total Pasivo Reexpresado</t>
  </si>
  <si>
    <t>Total Activo Reexpresado</t>
  </si>
  <si>
    <t>g) Determinación del valor del patrimonio neto al cierre del ejercicio en moneda de cierre por diferencia entre el activo y el pasivo del paso f).</t>
  </si>
  <si>
    <t>Saldo al inicio</t>
  </si>
  <si>
    <t>Movimiento del ejercicio</t>
  </si>
  <si>
    <t>Saldo al cierre</t>
  </si>
  <si>
    <t xml:space="preserve">Ajustado por inflación </t>
  </si>
  <si>
    <t>Saldo al inicio reexpresado</t>
  </si>
  <si>
    <t>30% s/ efecto AxI Bienes de Uso</t>
  </si>
  <si>
    <t>Total PxID</t>
  </si>
  <si>
    <t>Bienes de Uso</t>
  </si>
  <si>
    <t>Saldo al cierre reexpresado</t>
  </si>
  <si>
    <t>Cargo por impuesto diferido</t>
  </si>
  <si>
    <t>Cargo por impuesto corriente</t>
  </si>
  <si>
    <t>Total cargo por Impuesto a las ganancias</t>
  </si>
  <si>
    <t>Cargo según Ss y Ss</t>
  </si>
  <si>
    <t>IGA</t>
  </si>
  <si>
    <t>Impuesto corriente</t>
  </si>
  <si>
    <t>Impuesot a las ganancias Cte</t>
  </si>
  <si>
    <t>Impuesto a las ganancias diferido</t>
  </si>
  <si>
    <t>Estado de evolución del Patrimonio Neto Ajustado por inflación</t>
  </si>
  <si>
    <t>RUBRO</t>
  </si>
  <si>
    <t>Aporte de los propietarios</t>
  </si>
  <si>
    <t>Resultados acumulados</t>
  </si>
  <si>
    <t>Ganancias reservadas</t>
  </si>
  <si>
    <t>Saldos al inicio del ejercicio</t>
  </si>
  <si>
    <t>Distribución de resultados no asignados:</t>
  </si>
  <si>
    <t xml:space="preserve">  Dividendos en efectivo</t>
  </si>
  <si>
    <t>Saldos al cierre del ejercicio</t>
  </si>
  <si>
    <t xml:space="preserve">  Constitución de reserva legal</t>
  </si>
  <si>
    <t>Recpam PN</t>
  </si>
  <si>
    <t>Recpam del patrimonio neto</t>
  </si>
  <si>
    <t>Recpam del ID</t>
  </si>
  <si>
    <t>Creditos por venta $</t>
  </si>
  <si>
    <t>Crédito en USD</t>
  </si>
  <si>
    <t>Diferencia de cambio</t>
  </si>
  <si>
    <t>Resultados financieros</t>
  </si>
  <si>
    <t>MI</t>
  </si>
  <si>
    <t>RNA / RL</t>
  </si>
  <si>
    <t>Créditos en USD</t>
  </si>
  <si>
    <t>Estado de situación patrimonial histórico</t>
  </si>
  <si>
    <t>Inversiones</t>
  </si>
  <si>
    <t>Otros Créditos</t>
  </si>
  <si>
    <t>Estado de resultados histórico</t>
  </si>
  <si>
    <t>Resultados financieros y por tenencia</t>
  </si>
  <si>
    <t>Estado de evolución del Patrimonio Neto Histórico</t>
  </si>
  <si>
    <t xml:space="preserve">  Reserva legal</t>
  </si>
  <si>
    <t>a) Determinación del Patrimonio neto ajustado a la fecha de transición por diferencia entre el Activo ajustado y el pasivo ajustado</t>
  </si>
  <si>
    <t>Activo ajustado</t>
  </si>
  <si>
    <t>Pasivo ajustado</t>
  </si>
  <si>
    <t>PN ajustado</t>
  </si>
  <si>
    <t>f) Determinación de los activos y pasivos al cierre del ejercicio en moneda de cierre, mediante la reexpresión de cada componente.</t>
  </si>
  <si>
    <t>Bienes de uso al 31 de diciembre de 2018</t>
  </si>
  <si>
    <t>Depreciación del ejercicio</t>
  </si>
  <si>
    <t>IPC CIERRE 2018</t>
  </si>
  <si>
    <t>Valor de origen ajustado al cierre</t>
  </si>
  <si>
    <t>Valor residual al cierre ajustado</t>
  </si>
  <si>
    <t>Valor residual histórico al 31/12/2018</t>
  </si>
  <si>
    <t>Valor residual reexpresado al 31/12/2018</t>
  </si>
  <si>
    <t>Efecto de la reexpresión al 31/12/2018</t>
  </si>
  <si>
    <t>Obras en curso</t>
  </si>
  <si>
    <t>IPC INICIO</t>
  </si>
  <si>
    <t>Depreciación del ejercicio ajustada</t>
  </si>
  <si>
    <t>Costo de Mercadería vendida</t>
  </si>
  <si>
    <t>Saldos/Movimientos</t>
  </si>
  <si>
    <t>Indice origen</t>
  </si>
  <si>
    <t>Indice Cierre</t>
  </si>
  <si>
    <t>Importe reexpresado</t>
  </si>
  <si>
    <t>RECPAM del CMV</t>
  </si>
  <si>
    <t>Resumen</t>
  </si>
  <si>
    <t>RECPAM Monetario Puro</t>
  </si>
  <si>
    <t>RECPAM Monetario Impuro</t>
  </si>
  <si>
    <t>TOTAL</t>
  </si>
  <si>
    <t>ii. Prueba del RECPAM sobre las partidas monetarias por el ejercicio 2018.</t>
  </si>
  <si>
    <t>Estado de flujos de efectivo ajustado por inflación</t>
  </si>
  <si>
    <t>Variaciones del efectivo</t>
  </si>
  <si>
    <t>Efectivo al inicio del ejercicio</t>
  </si>
  <si>
    <t>Efectivo al cierre del ejercicio</t>
  </si>
  <si>
    <t>Causas de las variaciones del efectivo</t>
  </si>
  <si>
    <t>Actividades operativas</t>
  </si>
  <si>
    <t>Impuesto a las ganancias devengado en el ejercicio</t>
  </si>
  <si>
    <t>Ajustes para arribar al flujo neto de efectivo proveniente de las actividades operativas</t>
  </si>
  <si>
    <t>Depreciaciones de bienes de uso</t>
  </si>
  <si>
    <t>Cambios en activos y pasivos operativos:</t>
  </si>
  <si>
    <t>D</t>
  </si>
  <si>
    <t>F</t>
  </si>
  <si>
    <t>Flujo neto de efectivo generado por las actividades operativas</t>
  </si>
  <si>
    <t>Actividades de inversión</t>
  </si>
  <si>
    <t>Actividades de financiación</t>
  </si>
  <si>
    <t>Pago de dividendos</t>
  </si>
  <si>
    <t>Flujo neto de efectivo utilizado en las actividades de financiación</t>
  </si>
  <si>
    <t>Resultados financieros y por tenencia generados por el efectivo</t>
  </si>
  <si>
    <t>Efectivo</t>
  </si>
  <si>
    <t>Variación</t>
  </si>
  <si>
    <t>Cargo por impuesto a las ganancias corriente</t>
  </si>
  <si>
    <t>J</t>
  </si>
  <si>
    <t>K</t>
  </si>
  <si>
    <t>Patrimonio neto</t>
  </si>
  <si>
    <t>TOTAL RECPAM</t>
  </si>
  <si>
    <t>Disminución neto del efectivo</t>
  </si>
  <si>
    <t>Pérdida del ejercicio</t>
  </si>
  <si>
    <t>Altas de bienes de uso</t>
  </si>
  <si>
    <t xml:space="preserve">  Variación de créditos por ventas</t>
  </si>
  <si>
    <t xml:space="preserve">  Variación de otros créditos</t>
  </si>
  <si>
    <t xml:space="preserve">  Variación de bienes de cambio</t>
  </si>
  <si>
    <t xml:space="preserve">  Variación de cuentas por pagar</t>
  </si>
  <si>
    <t>($)</t>
  </si>
  <si>
    <t>VU transcurrida al inicio</t>
  </si>
  <si>
    <t>VU transcurrida al cierre</t>
  </si>
  <si>
    <t>AA Dic 17</t>
  </si>
  <si>
    <t>VR Dic 17</t>
  </si>
  <si>
    <t>Depreciación 2018</t>
  </si>
  <si>
    <t>AA Dic. 18</t>
  </si>
  <si>
    <t>Caso El Centímetro</t>
  </si>
  <si>
    <t>Flujo neto de efectivo utilizado en las actividades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</si>
</sst>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.000_);_(* \(#,##0.000\);_(* &quot;-&quot;??_);_(@_)"/>
    <numFmt numFmtId="167" formatCode="0.000"/>
    <numFmt numFmtId="168" formatCode="_-* #,##0.000_-;\-* #,##0.000_-;_-* &quot;-&quot;???_-;_-@_-"/>
    <numFmt numFmtId="169" formatCode="0.0%"/>
    <numFmt numFmtId="170" formatCode="0.0000"/>
    <numFmt numFmtId="171" formatCode="_-* #,##0_-;\-* #,##0_-;_-* &quot;-&quot;??_-;_-@_-"/>
    <numFmt numFmtId="172" formatCode="_-* #,##0.0000_-;\-* #,##0.0000_-;_-* &quot;-&quot;??_-;_-@_-"/>
    <numFmt numFmtId="173" formatCode="#,##0;\(#,##0\)"/>
    <numFmt numFmtId="174" formatCode="_ * #,##0.00_ ;_ * \-#,##0.00_ ;_ * &quot;-&quot;??_ ;_ @_ "/>
    <numFmt numFmtId="175" formatCode="_ * #,##0_ ;_ * \-#,##0_ ;_ * &quot;-&quot;??_ ;_ @_ "/>
    <numFmt numFmtId="176" formatCode="_ * #,##0.000_ ;_ * \-#,##0.000_ ;_ * &quot;-&quot;??_ ;_ @_ "/>
    <numFmt numFmtId="177" formatCode="_ * #,##0.00000000000_ ;_ * \-#,##0.00000000000_ ;_ * &quot;-&quot;??_ ;_ @_ "/>
    <numFmt numFmtId="178" formatCode="_ * #,##0.0000_ ;_ * \-#,##0.0000_ ;_ * &quot;-&quot;??_ ;_ @_ "/>
    <numFmt numFmtId="179" formatCode="_-* #,##0.000000_-;\-* #,##0.000000_-;_-* &quot;-&quot;??_-;_-@_-"/>
    <numFmt numFmtId="180" formatCode="_(* #,##0_);_(* \(#,##0\);_(* &quot;-&quot;??_);_(@_)"/>
    <numFmt numFmtId="181" formatCode="_ * #,##0.00000_ ;_ * \-#,##0.00000_ ;_ * &quot;-&quot;??_ ;_ @_ "/>
    <numFmt numFmtId="182" formatCode="_ * #,##0.000000_ ;_ * \-#,##0.000000_ ;_ * &quot;-&quot;??_ ;_ @_ "/>
    <numFmt numFmtId="183" formatCode="_ * #,##0.00000000_ ;_ * \-#,##0.00000000_ ;_ * &quot;-&quot;??_ ;_ @_ "/>
  </numFmts>
  <fonts count="3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rgb="FFFF0000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name val="Arial"/>
      <family val="2"/>
    </font>
    <font>
      <b/>
      <sz val="9"/>
      <name val="Georgia"/>
      <family val="1"/>
    </font>
    <font>
      <sz val="10"/>
      <name val="Georgia"/>
      <family val="1"/>
    </font>
    <font>
      <sz val="10"/>
      <color theme="1"/>
      <name val="Georgia"/>
      <family val="1"/>
    </font>
    <font>
      <sz val="10"/>
      <color indexed="8"/>
      <name val="Georgia"/>
      <family val="1"/>
    </font>
    <font>
      <b/>
      <sz val="10"/>
      <name val="Georgia"/>
      <family val="1"/>
    </font>
    <font>
      <u/>
      <sz val="10"/>
      <color rgb="FF7A1818"/>
      <name val="Georgia"/>
      <family val="1"/>
    </font>
    <font>
      <sz val="10"/>
      <color theme="1"/>
      <name val="Georgia"/>
      <family val="1"/>
      <scheme val="major"/>
    </font>
    <font>
      <b/>
      <sz val="10"/>
      <color theme="1"/>
      <name val="Georgia"/>
      <family val="1"/>
      <scheme val="major"/>
    </font>
    <font>
      <b/>
      <u/>
      <sz val="10"/>
      <color theme="1"/>
      <name val="Georgia"/>
      <family val="1"/>
      <scheme val="major"/>
    </font>
    <font>
      <b/>
      <i/>
      <u/>
      <sz val="10"/>
      <color theme="1"/>
      <name val="Arial"/>
      <family val="2"/>
      <scheme val="minor"/>
    </font>
    <font>
      <b/>
      <sz val="10"/>
      <color theme="3"/>
      <name val="Tahoma"/>
      <family val="2"/>
    </font>
    <font>
      <sz val="10"/>
      <color theme="1"/>
      <name val="Tahoma"/>
      <family val="2"/>
    </font>
    <font>
      <sz val="9"/>
      <color theme="1"/>
      <name val="Tahoma"/>
      <family val="2"/>
    </font>
    <font>
      <b/>
      <i/>
      <u/>
      <sz val="9"/>
      <color theme="3"/>
      <name val="Tahoma"/>
      <family val="2"/>
    </font>
    <font>
      <b/>
      <sz val="9"/>
      <color theme="1"/>
      <name val="Tahoma"/>
      <family val="2"/>
    </font>
    <font>
      <b/>
      <sz val="9"/>
      <color theme="0"/>
      <name val="Tahoma"/>
      <family val="2"/>
    </font>
    <font>
      <b/>
      <sz val="10"/>
      <color theme="1"/>
      <name val="Tahoma"/>
      <family val="2"/>
    </font>
    <font>
      <sz val="11"/>
      <color theme="1"/>
      <name val="Tahoma"/>
      <family val="2"/>
    </font>
    <font>
      <b/>
      <sz val="8"/>
      <color theme="1"/>
      <name val="Tahoma"/>
      <family val="2"/>
    </font>
    <font>
      <b/>
      <sz val="9"/>
      <color rgb="FFC00000"/>
      <name val="Tahoma"/>
      <family val="2"/>
    </font>
    <font>
      <b/>
      <sz val="11"/>
      <color theme="1"/>
      <name val="Tahoma"/>
      <family val="2"/>
    </font>
    <font>
      <sz val="8"/>
      <color rgb="FFFF0000"/>
      <name val="Tahoma"/>
      <family val="2"/>
    </font>
    <font>
      <sz val="10"/>
      <color rgb="FFFF0000"/>
      <name val="Tahoma"/>
      <family val="2"/>
    </font>
    <font>
      <sz val="9"/>
      <color theme="0"/>
      <name val="Tahoma"/>
      <family val="2"/>
    </font>
    <font>
      <b/>
      <sz val="10"/>
      <color theme="0"/>
      <name val="Tahoma"/>
      <family val="2"/>
    </font>
    <font>
      <u/>
      <sz val="9"/>
      <color theme="1"/>
      <name val="Tahoma"/>
      <family val="2"/>
    </font>
    <font>
      <i/>
      <sz val="9"/>
      <color theme="1"/>
      <name val="Tahoma"/>
      <family val="2"/>
    </font>
    <font>
      <sz val="9"/>
      <color rgb="FFC00000"/>
      <name val="Tahoma"/>
      <family val="2"/>
    </font>
    <font>
      <sz val="11"/>
      <color rgb="FFFF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74" fontId="1" fillId="0" borderId="0" applyFont="0" applyFill="0" applyBorder="0" applyAlignment="0" applyProtection="0"/>
  </cellStyleXfs>
  <cellXfs count="306">
    <xf numFmtId="0" fontId="0" fillId="0" borderId="0" xfId="0"/>
    <xf numFmtId="166" fontId="2" fillId="0" borderId="0" xfId="4" applyNumberFormat="1" applyFont="1" applyAlignment="1">
      <alignment horizontal="right"/>
    </xf>
    <xf numFmtId="0" fontId="2" fillId="0" borderId="0" xfId="3" applyFont="1"/>
    <xf numFmtId="166" fontId="3" fillId="0" borderId="0" xfId="4" applyNumberFormat="1" applyFont="1" applyAlignment="1">
      <alignment horizontal="center"/>
    </xf>
    <xf numFmtId="0" fontId="6" fillId="2" borderId="3" xfId="5" applyFont="1" applyFill="1" applyBorder="1" applyAlignment="1">
      <alignment horizontal="center" vertical="center" wrapText="1"/>
    </xf>
    <xf numFmtId="0" fontId="6" fillId="2" borderId="4" xfId="5" applyFont="1" applyFill="1" applyBorder="1" applyAlignment="1">
      <alignment horizontal="center" vertical="center" wrapText="1"/>
    </xf>
    <xf numFmtId="17" fontId="7" fillId="0" borderId="5" xfId="5" applyNumberFormat="1" applyFont="1" applyFill="1" applyBorder="1" applyAlignment="1">
      <alignment horizontal="center" vertical="center" wrapText="1"/>
    </xf>
    <xf numFmtId="167" fontId="7" fillId="0" borderId="6" xfId="6" applyNumberFormat="1" applyFont="1" applyBorder="1"/>
    <xf numFmtId="17" fontId="7" fillId="0" borderId="0" xfId="7" applyNumberFormat="1" applyFont="1" applyAlignment="1">
      <alignment horizontal="center"/>
    </xf>
    <xf numFmtId="168" fontId="8" fillId="0" borderId="0" xfId="3" applyNumberFormat="1" applyFont="1"/>
    <xf numFmtId="0" fontId="8" fillId="0" borderId="0" xfId="3" applyFont="1"/>
    <xf numFmtId="168" fontId="8" fillId="0" borderId="0" xfId="5" applyNumberFormat="1" applyFont="1"/>
    <xf numFmtId="17" fontId="7" fillId="0" borderId="7" xfId="5" applyNumberFormat="1" applyFont="1" applyFill="1" applyBorder="1" applyAlignment="1">
      <alignment horizontal="center" vertical="center" wrapText="1"/>
    </xf>
    <xf numFmtId="167" fontId="7" fillId="0" borderId="8" xfId="6" applyNumberFormat="1" applyFont="1" applyBorder="1"/>
    <xf numFmtId="0" fontId="7" fillId="0" borderId="8" xfId="6" applyNumberFormat="1" applyFont="1" applyBorder="1"/>
    <xf numFmtId="17" fontId="9" fillId="0" borderId="7" xfId="5" applyNumberFormat="1" applyFont="1" applyFill="1" applyBorder="1" applyAlignment="1">
      <alignment horizontal="center"/>
    </xf>
    <xf numFmtId="167" fontId="7" fillId="0" borderId="8" xfId="5" applyNumberFormat="1" applyFont="1" applyFill="1" applyBorder="1" applyAlignment="1" applyProtection="1"/>
    <xf numFmtId="0" fontId="7" fillId="0" borderId="8" xfId="5" applyNumberFormat="1" applyFont="1" applyFill="1" applyBorder="1" applyAlignment="1" applyProtection="1"/>
    <xf numFmtId="167" fontId="10" fillId="0" borderId="8" xfId="6" applyNumberFormat="1" applyFont="1" applyFill="1" applyBorder="1"/>
    <xf numFmtId="0" fontId="10" fillId="0" borderId="8" xfId="6" applyNumberFormat="1" applyFont="1" applyFill="1" applyBorder="1"/>
    <xf numFmtId="0" fontId="7" fillId="0" borderId="8" xfId="6" applyNumberFormat="1" applyFont="1" applyFill="1" applyBorder="1"/>
    <xf numFmtId="0" fontId="7" fillId="0" borderId="9" xfId="6" applyNumberFormat="1" applyFont="1" applyFill="1" applyBorder="1"/>
    <xf numFmtId="0" fontId="7" fillId="0" borderId="10" xfId="6" applyNumberFormat="1" applyFont="1" applyFill="1" applyBorder="1"/>
    <xf numFmtId="17" fontId="7" fillId="0" borderId="10" xfId="7" applyNumberFormat="1" applyFont="1" applyBorder="1" applyAlignment="1">
      <alignment horizontal="center"/>
    </xf>
    <xf numFmtId="168" fontId="8" fillId="0" borderId="10" xfId="3" applyNumberFormat="1" applyFont="1" applyBorder="1"/>
    <xf numFmtId="0" fontId="8" fillId="0" borderId="10" xfId="3" applyFont="1" applyBorder="1"/>
    <xf numFmtId="168" fontId="8" fillId="0" borderId="10" xfId="5" applyNumberFormat="1" applyFont="1" applyBorder="1"/>
    <xf numFmtId="0" fontId="7" fillId="0" borderId="11" xfId="6" applyNumberFormat="1" applyFont="1" applyFill="1" applyBorder="1"/>
    <xf numFmtId="17" fontId="7" fillId="0" borderId="11" xfId="7" applyNumberFormat="1" applyFont="1" applyBorder="1" applyAlignment="1">
      <alignment horizontal="center"/>
    </xf>
    <xf numFmtId="0" fontId="8" fillId="0" borderId="11" xfId="3" applyFont="1" applyBorder="1"/>
    <xf numFmtId="168" fontId="8" fillId="0" borderId="11" xfId="3" applyNumberFormat="1" applyFont="1" applyBorder="1"/>
    <xf numFmtId="168" fontId="8" fillId="0" borderId="11" xfId="5" applyNumberFormat="1" applyFont="1" applyBorder="1"/>
    <xf numFmtId="10" fontId="8" fillId="0" borderId="11" xfId="2" applyNumberFormat="1" applyFont="1" applyBorder="1"/>
    <xf numFmtId="170" fontId="8" fillId="0" borderId="11" xfId="3" applyNumberFormat="1" applyFont="1" applyBorder="1"/>
    <xf numFmtId="0" fontId="8" fillId="0" borderId="11" xfId="5" applyFont="1" applyBorder="1"/>
    <xf numFmtId="167" fontId="7" fillId="0" borderId="12" xfId="6" applyNumberFormat="1" applyFont="1" applyFill="1" applyBorder="1"/>
    <xf numFmtId="17" fontId="7" fillId="0" borderId="12" xfId="7" applyNumberFormat="1" applyFont="1" applyBorder="1" applyAlignment="1">
      <alignment horizontal="center"/>
    </xf>
    <xf numFmtId="0" fontId="8" fillId="0" borderId="12" xfId="5" applyFont="1" applyBorder="1"/>
    <xf numFmtId="168" fontId="8" fillId="0" borderId="12" xfId="5" applyNumberFormat="1" applyFont="1" applyBorder="1"/>
    <xf numFmtId="0" fontId="8" fillId="0" borderId="12" xfId="3" applyFont="1" applyBorder="1"/>
    <xf numFmtId="170" fontId="8" fillId="0" borderId="12" xfId="3" applyNumberFormat="1" applyFont="1" applyBorder="1"/>
    <xf numFmtId="10" fontId="8" fillId="0" borderId="12" xfId="2" applyNumberFormat="1" applyFont="1" applyBorder="1"/>
    <xf numFmtId="168" fontId="2" fillId="0" borderId="0" xfId="5" applyNumberFormat="1" applyFont="1"/>
    <xf numFmtId="0" fontId="12" fillId="0" borderId="0" xfId="0" applyFont="1"/>
    <xf numFmtId="171" fontId="12" fillId="0" borderId="0" xfId="0" applyNumberFormat="1" applyFont="1"/>
    <xf numFmtId="0" fontId="13" fillId="0" borderId="0" xfId="0" applyFont="1"/>
    <xf numFmtId="0" fontId="12" fillId="0" borderId="0" xfId="0" applyFont="1" applyAlignment="1">
      <alignment horizontal="center"/>
    </xf>
    <xf numFmtId="165" fontId="12" fillId="0" borderId="0" xfId="0" applyNumberFormat="1" applyFont="1"/>
    <xf numFmtId="171" fontId="12" fillId="0" borderId="0" xfId="1" applyNumberFormat="1" applyFont="1"/>
    <xf numFmtId="165" fontId="12" fillId="0" borderId="0" xfId="1" applyFont="1"/>
    <xf numFmtId="9" fontId="12" fillId="0" borderId="0" xfId="2" applyFont="1"/>
    <xf numFmtId="0" fontId="12" fillId="3" borderId="0" xfId="0" applyFont="1" applyFill="1"/>
    <xf numFmtId="0" fontId="13" fillId="0" borderId="13" xfId="0" applyFont="1" applyBorder="1"/>
    <xf numFmtId="0" fontId="12" fillId="0" borderId="14" xfId="0" applyFont="1" applyBorder="1"/>
    <xf numFmtId="0" fontId="12" fillId="0" borderId="15" xfId="0" applyFont="1" applyBorder="1"/>
    <xf numFmtId="0" fontId="12" fillId="0" borderId="16" xfId="0" applyFont="1" applyBorder="1"/>
    <xf numFmtId="0" fontId="12" fillId="0" borderId="0" xfId="0" applyFont="1" applyBorder="1"/>
    <xf numFmtId="0" fontId="12" fillId="0" borderId="17" xfId="0" applyFont="1" applyBorder="1"/>
    <xf numFmtId="165" fontId="12" fillId="0" borderId="0" xfId="0" applyNumberFormat="1" applyFont="1" applyBorder="1"/>
    <xf numFmtId="171" fontId="12" fillId="0" borderId="17" xfId="1" applyNumberFormat="1" applyFont="1" applyBorder="1"/>
    <xf numFmtId="0" fontId="12" fillId="0" borderId="18" xfId="0" applyFont="1" applyBorder="1"/>
    <xf numFmtId="0" fontId="12" fillId="0" borderId="19" xfId="0" applyFont="1" applyBorder="1"/>
    <xf numFmtId="165" fontId="12" fillId="0" borderId="19" xfId="0" applyNumberFormat="1" applyFont="1" applyBorder="1"/>
    <xf numFmtId="171" fontId="12" fillId="0" borderId="20" xfId="1" applyNumberFormat="1" applyFont="1" applyBorder="1"/>
    <xf numFmtId="0" fontId="13" fillId="0" borderId="0" xfId="0" applyFont="1" applyBorder="1"/>
    <xf numFmtId="0" fontId="13" fillId="0" borderId="17" xfId="0" applyFont="1" applyBorder="1"/>
    <xf numFmtId="165" fontId="12" fillId="0" borderId="0" xfId="1" applyFont="1" applyBorder="1"/>
    <xf numFmtId="0" fontId="12" fillId="0" borderId="20" xfId="0" applyFont="1" applyBorder="1"/>
    <xf numFmtId="0" fontId="12" fillId="0" borderId="0" xfId="0" applyFont="1" applyAlignment="1">
      <alignment wrapText="1"/>
    </xf>
    <xf numFmtId="0" fontId="12" fillId="0" borderId="16" xfId="0" applyFont="1" applyBorder="1" applyAlignment="1">
      <alignment wrapText="1"/>
    </xf>
    <xf numFmtId="0" fontId="12" fillId="0" borderId="0" xfId="0" applyFont="1" applyBorder="1" applyAlignment="1">
      <alignment vertical="center" wrapText="1"/>
    </xf>
    <xf numFmtId="171" fontId="12" fillId="0" borderId="0" xfId="0" applyNumberFormat="1" applyFont="1" applyBorder="1"/>
    <xf numFmtId="165" fontId="12" fillId="0" borderId="17" xfId="0" applyNumberFormat="1" applyFont="1" applyBorder="1"/>
    <xf numFmtId="17" fontId="12" fillId="0" borderId="0" xfId="0" applyNumberFormat="1" applyFont="1"/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12" fillId="0" borderId="19" xfId="0" applyFont="1" applyBorder="1" applyAlignment="1">
      <alignment horizontal="center" vertical="center" wrapText="1"/>
    </xf>
    <xf numFmtId="171" fontId="12" fillId="0" borderId="19" xfId="1" applyNumberFormat="1" applyFont="1" applyBorder="1"/>
    <xf numFmtId="17" fontId="12" fillId="0" borderId="19" xfId="0" applyNumberFormat="1" applyFont="1" applyBorder="1"/>
    <xf numFmtId="171" fontId="12" fillId="0" borderId="19" xfId="0" applyNumberFormat="1" applyFont="1" applyBorder="1"/>
    <xf numFmtId="171" fontId="13" fillId="0" borderId="0" xfId="1" applyNumberFormat="1" applyFont="1"/>
    <xf numFmtId="171" fontId="12" fillId="0" borderId="0" xfId="1" applyNumberFormat="1" applyFont="1" applyBorder="1"/>
    <xf numFmtId="17" fontId="12" fillId="0" borderId="0" xfId="0" applyNumberFormat="1" applyFont="1" applyBorder="1"/>
    <xf numFmtId="0" fontId="13" fillId="0" borderId="19" xfId="0" applyFont="1" applyBorder="1"/>
    <xf numFmtId="0" fontId="13" fillId="0" borderId="20" xfId="0" applyFont="1" applyBorder="1"/>
    <xf numFmtId="171" fontId="12" fillId="0" borderId="17" xfId="0" applyNumberFormat="1" applyFont="1" applyBorder="1"/>
    <xf numFmtId="171" fontId="12" fillId="0" borderId="20" xfId="0" applyNumberFormat="1" applyFont="1" applyBorder="1"/>
    <xf numFmtId="171" fontId="13" fillId="0" borderId="0" xfId="1" applyNumberFormat="1" applyFont="1" applyAlignment="1">
      <alignment horizontal="center"/>
    </xf>
    <xf numFmtId="0" fontId="13" fillId="0" borderId="19" xfId="0" applyFont="1" applyBorder="1" applyAlignment="1">
      <alignment horizontal="center"/>
    </xf>
    <xf numFmtId="165" fontId="12" fillId="0" borderId="19" xfId="1" applyFont="1" applyBorder="1"/>
    <xf numFmtId="171" fontId="13" fillId="0" borderId="17" xfId="1" applyNumberFormat="1" applyFont="1" applyBorder="1"/>
    <xf numFmtId="0" fontId="13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17" fontId="12" fillId="0" borderId="19" xfId="0" applyNumberFormat="1" applyFont="1" applyBorder="1" applyAlignment="1">
      <alignment horizontal="center"/>
    </xf>
    <xf numFmtId="0" fontId="14" fillId="0" borderId="0" xfId="0" applyFont="1"/>
    <xf numFmtId="171" fontId="12" fillId="3" borderId="0" xfId="1" applyNumberFormat="1" applyFont="1" applyFill="1"/>
    <xf numFmtId="0" fontId="12" fillId="0" borderId="0" xfId="0" applyFont="1" applyAlignment="1">
      <alignment wrapText="1"/>
    </xf>
    <xf numFmtId="165" fontId="12" fillId="0" borderId="17" xfId="1" applyFont="1" applyBorder="1"/>
    <xf numFmtId="171" fontId="12" fillId="0" borderId="11" xfId="1" applyNumberFormat="1" applyFont="1" applyBorder="1" applyAlignment="1">
      <alignment horizontal="center"/>
    </xf>
    <xf numFmtId="0" fontId="12" fillId="0" borderId="11" xfId="0" applyFont="1" applyBorder="1"/>
    <xf numFmtId="0" fontId="12" fillId="0" borderId="19" xfId="0" applyFont="1" applyBorder="1" applyAlignment="1">
      <alignment horizontal="left"/>
    </xf>
    <xf numFmtId="167" fontId="7" fillId="0" borderId="21" xfId="6" applyNumberFormat="1" applyFont="1" applyFill="1" applyBorder="1"/>
    <xf numFmtId="167" fontId="7" fillId="0" borderId="22" xfId="6" applyNumberFormat="1" applyFont="1" applyFill="1" applyBorder="1"/>
    <xf numFmtId="167" fontId="7" fillId="0" borderId="23" xfId="6" applyNumberFormat="1" applyFont="1" applyFill="1" applyBorder="1"/>
    <xf numFmtId="167" fontId="7" fillId="0" borderId="24" xfId="6" applyNumberFormat="1" applyFont="1" applyFill="1" applyBorder="1"/>
    <xf numFmtId="167" fontId="7" fillId="0" borderId="25" xfId="6" applyNumberFormat="1" applyFont="1" applyFill="1" applyBorder="1"/>
    <xf numFmtId="17" fontId="9" fillId="0" borderId="11" xfId="5" applyNumberFormat="1" applyFont="1" applyFill="1" applyBorder="1" applyAlignment="1">
      <alignment horizontal="center"/>
    </xf>
    <xf numFmtId="0" fontId="14" fillId="0" borderId="0" xfId="3" applyFont="1"/>
    <xf numFmtId="172" fontId="7" fillId="0" borderId="11" xfId="1" applyNumberFormat="1" applyFont="1" applyFill="1" applyBorder="1"/>
    <xf numFmtId="0" fontId="15" fillId="0" borderId="0" xfId="3" applyFont="1"/>
    <xf numFmtId="0" fontId="8" fillId="0" borderId="26" xfId="3" applyFont="1" applyBorder="1"/>
    <xf numFmtId="169" fontId="8" fillId="0" borderId="27" xfId="2" applyNumberFormat="1" applyFont="1" applyBorder="1" applyAlignment="1">
      <alignment horizontal="center"/>
    </xf>
    <xf numFmtId="169" fontId="8" fillId="0" borderId="28" xfId="2" applyNumberFormat="1" applyFont="1" applyBorder="1" applyAlignment="1">
      <alignment horizontal="center"/>
    </xf>
    <xf numFmtId="0" fontId="2" fillId="0" borderId="11" xfId="3" applyFont="1" applyBorder="1"/>
    <xf numFmtId="0" fontId="0" fillId="0" borderId="11" xfId="0" applyBorder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73" fontId="17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73" fontId="18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14" fontId="21" fillId="4" borderId="10" xfId="0" applyNumberFormat="1" applyFont="1" applyFill="1" applyBorder="1" applyAlignment="1">
      <alignment horizontal="center" vertical="center" wrapText="1"/>
    </xf>
    <xf numFmtId="14" fontId="21" fillId="4" borderId="6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14" fontId="20" fillId="0" borderId="30" xfId="0" applyNumberFormat="1" applyFont="1" applyFill="1" applyBorder="1" applyAlignment="1">
      <alignment horizontal="center" vertical="center" wrapText="1"/>
    </xf>
    <xf numFmtId="14" fontId="20" fillId="0" borderId="3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8" fillId="0" borderId="29" xfId="0" applyFont="1" applyBorder="1" applyAlignment="1">
      <alignment horizontal="left" vertical="center"/>
    </xf>
    <xf numFmtId="175" fontId="18" fillId="0" borderId="30" xfId="10" applyNumberFormat="1" applyFont="1" applyBorder="1" applyAlignment="1">
      <alignment vertical="center"/>
    </xf>
    <xf numFmtId="175" fontId="18" fillId="0" borderId="31" xfId="10" applyNumberFormat="1" applyFont="1" applyBorder="1" applyAlignment="1">
      <alignment vertical="center"/>
    </xf>
    <xf numFmtId="0" fontId="21" fillId="4" borderId="7" xfId="0" applyFont="1" applyFill="1" applyBorder="1" applyAlignment="1">
      <alignment horizontal="left" vertical="center"/>
    </xf>
    <xf numFmtId="175" fontId="21" fillId="4" borderId="11" xfId="10" applyNumberFormat="1" applyFont="1" applyFill="1" applyBorder="1" applyAlignment="1">
      <alignment vertical="center"/>
    </xf>
    <xf numFmtId="175" fontId="21" fillId="4" borderId="8" xfId="10" applyNumberFormat="1" applyFont="1" applyFill="1" applyBorder="1" applyAlignment="1">
      <alignment vertical="center"/>
    </xf>
    <xf numFmtId="0" fontId="21" fillId="4" borderId="32" xfId="0" applyFont="1" applyFill="1" applyBorder="1" applyAlignment="1">
      <alignment horizontal="left" vertical="center"/>
    </xf>
    <xf numFmtId="175" fontId="21" fillId="4" borderId="33" xfId="10" applyNumberFormat="1" applyFont="1" applyFill="1" applyBorder="1" applyAlignment="1">
      <alignment vertical="center"/>
    </xf>
    <xf numFmtId="175" fontId="21" fillId="4" borderId="34" xfId="10" applyNumberFormat="1" applyFont="1" applyFill="1" applyBorder="1" applyAlignment="1">
      <alignment vertical="center"/>
    </xf>
    <xf numFmtId="0" fontId="18" fillId="0" borderId="29" xfId="0" applyFont="1" applyBorder="1" applyAlignment="1">
      <alignment vertical="center"/>
    </xf>
    <xf numFmtId="0" fontId="21" fillId="4" borderId="35" xfId="0" applyFont="1" applyFill="1" applyBorder="1" applyAlignment="1">
      <alignment horizontal="left" vertical="center"/>
    </xf>
    <xf numFmtId="175" fontId="21" fillId="4" borderId="12" xfId="10" applyNumberFormat="1" applyFont="1" applyFill="1" applyBorder="1" applyAlignment="1">
      <alignment vertical="center"/>
    </xf>
    <xf numFmtId="175" fontId="21" fillId="4" borderId="36" xfId="10" applyNumberFormat="1" applyFont="1" applyFill="1" applyBorder="1" applyAlignment="1">
      <alignment vertical="center"/>
    </xf>
    <xf numFmtId="174" fontId="17" fillId="0" borderId="0" xfId="10" applyFont="1" applyAlignment="1">
      <alignment vertical="center"/>
    </xf>
    <xf numFmtId="0" fontId="23" fillId="0" borderId="0" xfId="0" applyFont="1" applyAlignment="1">
      <alignment vertical="center"/>
    </xf>
    <xf numFmtId="175" fontId="23" fillId="0" borderId="0" xfId="10" applyNumberFormat="1" applyFont="1" applyAlignment="1">
      <alignment vertical="center"/>
    </xf>
    <xf numFmtId="0" fontId="20" fillId="0" borderId="0" xfId="0" applyFont="1" applyAlignment="1">
      <alignment vertical="center"/>
    </xf>
    <xf numFmtId="175" fontId="18" fillId="0" borderId="0" xfId="10" applyNumberFormat="1" applyFont="1" applyAlignment="1">
      <alignment vertical="center"/>
    </xf>
    <xf numFmtId="0" fontId="21" fillId="4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vertical="center"/>
    </xf>
    <xf numFmtId="17" fontId="18" fillId="0" borderId="11" xfId="0" applyNumberFormat="1" applyFont="1" applyBorder="1" applyAlignment="1">
      <alignment vertical="center"/>
    </xf>
    <xf numFmtId="175" fontId="18" fillId="0" borderId="11" xfId="10" applyNumberFormat="1" applyFont="1" applyBorder="1" applyAlignment="1">
      <alignment vertical="center"/>
    </xf>
    <xf numFmtId="173" fontId="18" fillId="0" borderId="11" xfId="10" applyNumberFormat="1" applyFont="1" applyBorder="1" applyAlignment="1">
      <alignment vertical="center"/>
    </xf>
    <xf numFmtId="174" fontId="18" fillId="0" borderId="11" xfId="10" applyFont="1" applyBorder="1" applyAlignment="1">
      <alignment vertical="center"/>
    </xf>
    <xf numFmtId="173" fontId="18" fillId="0" borderId="11" xfId="10" applyNumberFormat="1" applyFont="1" applyFill="1" applyBorder="1" applyAlignment="1">
      <alignment vertical="center"/>
    </xf>
    <xf numFmtId="0" fontId="21" fillId="4" borderId="11" xfId="0" applyFont="1" applyFill="1" applyBorder="1" applyAlignment="1">
      <alignment vertical="center"/>
    </xf>
    <xf numFmtId="14" fontId="21" fillId="4" borderId="11" xfId="0" applyNumberFormat="1" applyFont="1" applyFill="1" applyBorder="1" applyAlignment="1">
      <alignment vertical="center"/>
    </xf>
    <xf numFmtId="173" fontId="21" fillId="4" borderId="11" xfId="10" applyNumberFormat="1" applyFont="1" applyFill="1" applyBorder="1" applyAlignment="1">
      <alignment vertical="center"/>
    </xf>
    <xf numFmtId="174" fontId="18" fillId="0" borderId="0" xfId="10" applyFont="1" applyAlignment="1">
      <alignment vertical="center"/>
    </xf>
    <xf numFmtId="175" fontId="21" fillId="4" borderId="11" xfId="10" applyNumberFormat="1" applyFont="1" applyFill="1" applyBorder="1" applyAlignment="1">
      <alignment horizontal="center" vertical="center" wrapText="1"/>
    </xf>
    <xf numFmtId="176" fontId="18" fillId="0" borderId="11" xfId="1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73" fontId="18" fillId="0" borderId="0" xfId="0" applyNumberFormat="1" applyFont="1" applyBorder="1" applyAlignment="1">
      <alignment vertical="center"/>
    </xf>
    <xf numFmtId="177" fontId="18" fillId="0" borderId="0" xfId="10" applyNumberFormat="1" applyFont="1" applyAlignment="1">
      <alignment vertical="center"/>
    </xf>
    <xf numFmtId="0" fontId="18" fillId="0" borderId="19" xfId="0" applyFont="1" applyBorder="1" applyAlignment="1">
      <alignment vertical="center"/>
    </xf>
    <xf numFmtId="173" fontId="18" fillId="0" borderId="19" xfId="0" applyNumberFormat="1" applyFont="1" applyBorder="1" applyAlignment="1">
      <alignment vertical="center"/>
    </xf>
    <xf numFmtId="173" fontId="20" fillId="0" borderId="0" xfId="0" applyNumberFormat="1" applyFont="1" applyAlignment="1">
      <alignment vertical="center"/>
    </xf>
    <xf numFmtId="178" fontId="18" fillId="0" borderId="11" xfId="10" applyNumberFormat="1" applyFont="1" applyBorder="1" applyAlignment="1">
      <alignment vertical="center"/>
    </xf>
    <xf numFmtId="179" fontId="12" fillId="0" borderId="0" xfId="1" applyNumberFormat="1" applyFont="1" applyBorder="1"/>
    <xf numFmtId="14" fontId="21" fillId="4" borderId="11" xfId="0" applyNumberFormat="1" applyFont="1" applyFill="1" applyBorder="1" applyAlignment="1">
      <alignment horizontal="center" vertical="center" wrapText="1"/>
    </xf>
    <xf numFmtId="17" fontId="18" fillId="0" borderId="11" xfId="0" applyNumberFormat="1" applyFont="1" applyBorder="1" applyAlignment="1">
      <alignment horizontal="left" vertical="center"/>
    </xf>
    <xf numFmtId="173" fontId="18" fillId="0" borderId="11" xfId="9" applyNumberFormat="1" applyFont="1" applyBorder="1" applyAlignment="1">
      <alignment vertical="center"/>
    </xf>
    <xf numFmtId="17" fontId="18" fillId="0" borderId="11" xfId="10" applyNumberFormat="1" applyFont="1" applyBorder="1" applyAlignment="1">
      <alignment horizontal="center" vertical="center"/>
    </xf>
    <xf numFmtId="17" fontId="18" fillId="0" borderId="11" xfId="10" applyNumberFormat="1" applyFont="1" applyBorder="1" applyAlignment="1">
      <alignment vertical="center"/>
    </xf>
    <xf numFmtId="173" fontId="21" fillId="4" borderId="11" xfId="9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175" fontId="18" fillId="0" borderId="0" xfId="10" applyNumberFormat="1" applyFont="1" applyBorder="1"/>
    <xf numFmtId="176" fontId="18" fillId="0" borderId="0" xfId="10" applyNumberFormat="1" applyFont="1" applyBorder="1"/>
    <xf numFmtId="173" fontId="18" fillId="0" borderId="0" xfId="10" applyNumberFormat="1" applyFont="1" applyBorder="1"/>
    <xf numFmtId="176" fontId="25" fillId="0" borderId="0" xfId="10" applyNumberFormat="1" applyFont="1" applyBorder="1"/>
    <xf numFmtId="171" fontId="18" fillId="0" borderId="0" xfId="0" applyNumberFormat="1" applyFont="1" applyAlignment="1">
      <alignment vertical="center"/>
    </xf>
    <xf numFmtId="175" fontId="18" fillId="0" borderId="19" xfId="10" applyNumberFormat="1" applyFont="1" applyBorder="1"/>
    <xf numFmtId="173" fontId="18" fillId="0" borderId="19" xfId="10" applyNumberFormat="1" applyFont="1" applyBorder="1"/>
    <xf numFmtId="173" fontId="20" fillId="0" borderId="0" xfId="10" applyNumberFormat="1" applyFont="1" applyBorder="1"/>
    <xf numFmtId="0" fontId="12" fillId="0" borderId="0" xfId="0" applyFont="1" applyBorder="1" applyAlignment="1">
      <alignment horizontal="left"/>
    </xf>
    <xf numFmtId="173" fontId="23" fillId="0" borderId="0" xfId="0" applyNumberFormat="1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14" fontId="21" fillId="4" borderId="5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14" fontId="20" fillId="0" borderId="38" xfId="0" applyNumberFormat="1" applyFont="1" applyFill="1" applyBorder="1" applyAlignment="1">
      <alignment horizontal="center" vertical="center" wrapText="1"/>
    </xf>
    <xf numFmtId="14" fontId="20" fillId="0" borderId="39" xfId="0" applyNumberFormat="1" applyFont="1" applyFill="1" applyBorder="1" applyAlignment="1">
      <alignment horizontal="center" vertical="center" wrapText="1"/>
    </xf>
    <xf numFmtId="173" fontId="18" fillId="0" borderId="38" xfId="10" applyNumberFormat="1" applyFont="1" applyBorder="1" applyAlignment="1">
      <alignment vertical="center"/>
    </xf>
    <xf numFmtId="173" fontId="18" fillId="0" borderId="39" xfId="10" applyNumberFormat="1" applyFont="1" applyBorder="1" applyAlignment="1">
      <alignment vertical="center"/>
    </xf>
    <xf numFmtId="173" fontId="21" fillId="4" borderId="21" xfId="10" applyNumberFormat="1" applyFont="1" applyFill="1" applyBorder="1" applyAlignment="1">
      <alignment vertical="center"/>
    </xf>
    <xf numFmtId="173" fontId="21" fillId="4" borderId="40" xfId="10" applyNumberFormat="1" applyFont="1" applyFill="1" applyBorder="1" applyAlignment="1">
      <alignment vertical="center"/>
    </xf>
    <xf numFmtId="0" fontId="18" fillId="0" borderId="29" xfId="0" applyFont="1" applyBorder="1" applyAlignment="1">
      <alignment vertical="center" wrapText="1"/>
    </xf>
    <xf numFmtId="174" fontId="18" fillId="0" borderId="38" xfId="10" applyFont="1" applyBorder="1" applyAlignment="1">
      <alignment vertical="center"/>
    </xf>
    <xf numFmtId="173" fontId="21" fillId="4" borderId="41" xfId="10" applyNumberFormat="1" applyFont="1" applyFill="1" applyBorder="1" applyAlignment="1">
      <alignment vertical="center"/>
    </xf>
    <xf numFmtId="173" fontId="21" fillId="4" borderId="42" xfId="10" applyNumberFormat="1" applyFont="1" applyFill="1" applyBorder="1" applyAlignment="1">
      <alignment vertical="center"/>
    </xf>
    <xf numFmtId="174" fontId="23" fillId="0" borderId="0" xfId="10" applyFont="1" applyAlignment="1">
      <alignment vertical="center"/>
    </xf>
    <xf numFmtId="175" fontId="18" fillId="0" borderId="0" xfId="0" applyNumberFormat="1" applyFont="1" applyAlignment="1">
      <alignment vertical="center"/>
    </xf>
    <xf numFmtId="17" fontId="18" fillId="0" borderId="43" xfId="0" applyNumberFormat="1" applyFont="1" applyBorder="1" applyAlignment="1">
      <alignment horizontal="left" vertical="center"/>
    </xf>
    <xf numFmtId="0" fontId="18" fillId="0" borderId="24" xfId="0" applyFont="1" applyBorder="1" applyAlignment="1">
      <alignment vertical="center"/>
    </xf>
    <xf numFmtId="0" fontId="21" fillId="4" borderId="11" xfId="0" applyFont="1" applyFill="1" applyBorder="1" applyAlignment="1">
      <alignment vertical="center" wrapText="1"/>
    </xf>
    <xf numFmtId="174" fontId="27" fillId="5" borderId="0" xfId="10" applyFont="1" applyFill="1" applyAlignment="1">
      <alignment vertical="center"/>
    </xf>
    <xf numFmtId="173" fontId="23" fillId="0" borderId="0" xfId="10" applyNumberFormat="1" applyFont="1"/>
    <xf numFmtId="0" fontId="23" fillId="0" borderId="0" xfId="0" applyFont="1"/>
    <xf numFmtId="0" fontId="18" fillId="0" borderId="0" xfId="0" applyFont="1" applyAlignment="1">
      <alignment horizontal="center"/>
    </xf>
    <xf numFmtId="173" fontId="18" fillId="0" borderId="0" xfId="10" applyNumberFormat="1" applyFont="1" applyAlignment="1">
      <alignment horizontal="center"/>
    </xf>
    <xf numFmtId="173" fontId="21" fillId="4" borderId="11" xfId="10" applyNumberFormat="1" applyFont="1" applyFill="1" applyBorder="1" applyAlignment="1">
      <alignment horizontal="center" wrapText="1"/>
    </xf>
    <xf numFmtId="0" fontId="18" fillId="0" borderId="0" xfId="0" applyFont="1"/>
    <xf numFmtId="0" fontId="18" fillId="0" borderId="7" xfId="0" applyFont="1" applyBorder="1"/>
    <xf numFmtId="173" fontId="18" fillId="0" borderId="11" xfId="10" applyNumberFormat="1" applyFont="1" applyBorder="1"/>
    <xf numFmtId="173" fontId="18" fillId="0" borderId="8" xfId="10" applyNumberFormat="1" applyFont="1" applyBorder="1"/>
    <xf numFmtId="174" fontId="18" fillId="0" borderId="0" xfId="10" applyFont="1"/>
    <xf numFmtId="173" fontId="18" fillId="0" borderId="0" xfId="10" applyNumberFormat="1" applyFont="1"/>
    <xf numFmtId="174" fontId="18" fillId="0" borderId="11" xfId="10" applyFont="1" applyBorder="1"/>
    <xf numFmtId="0" fontId="21" fillId="4" borderId="35" xfId="0" applyFont="1" applyFill="1" applyBorder="1"/>
    <xf numFmtId="173" fontId="21" fillId="4" borderId="12" xfId="10" applyNumberFormat="1" applyFont="1" applyFill="1" applyBorder="1"/>
    <xf numFmtId="173" fontId="21" fillId="4" borderId="36" xfId="10" applyNumberFormat="1" applyFont="1" applyFill="1" applyBorder="1"/>
    <xf numFmtId="173" fontId="23" fillId="0" borderId="11" xfId="0" applyNumberFormat="1" applyFont="1" applyBorder="1" applyAlignment="1">
      <alignment vertical="center"/>
    </xf>
    <xf numFmtId="175" fontId="18" fillId="0" borderId="11" xfId="10" applyNumberFormat="1" applyFont="1" applyBorder="1"/>
    <xf numFmtId="0" fontId="21" fillId="4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173" fontId="21" fillId="4" borderId="11" xfId="10" applyNumberFormat="1" applyFont="1" applyFill="1" applyBorder="1" applyAlignment="1">
      <alignment horizontal="center" wrapText="1"/>
    </xf>
    <xf numFmtId="0" fontId="12" fillId="6" borderId="0" xfId="0" applyFont="1" applyFill="1"/>
    <xf numFmtId="171" fontId="12" fillId="6" borderId="0" xfId="1" applyNumberFormat="1" applyFont="1" applyFill="1"/>
    <xf numFmtId="171" fontId="12" fillId="6" borderId="0" xfId="0" applyNumberFormat="1" applyFont="1" applyFill="1" applyBorder="1"/>
    <xf numFmtId="180" fontId="12" fillId="0" borderId="0" xfId="0" applyNumberFormat="1" applyFont="1" applyBorder="1"/>
    <xf numFmtId="174" fontId="28" fillId="5" borderId="0" xfId="10" applyFont="1" applyFill="1" applyAlignment="1">
      <alignment vertical="center"/>
    </xf>
    <xf numFmtId="0" fontId="17" fillId="0" borderId="45" xfId="0" applyFont="1" applyBorder="1" applyAlignment="1">
      <alignment vertical="center"/>
    </xf>
    <xf numFmtId="175" fontId="17" fillId="0" borderId="30" xfId="10" applyNumberFormat="1" applyFont="1" applyBorder="1" applyAlignment="1">
      <alignment vertical="center"/>
    </xf>
    <xf numFmtId="175" fontId="17" fillId="0" borderId="46" xfId="10" applyNumberFormat="1" applyFont="1" applyBorder="1" applyAlignment="1">
      <alignment vertical="center"/>
    </xf>
    <xf numFmtId="9" fontId="23" fillId="0" borderId="0" xfId="2" applyFont="1" applyAlignment="1">
      <alignment vertical="center"/>
    </xf>
    <xf numFmtId="175" fontId="20" fillId="0" borderId="11" xfId="10" applyNumberFormat="1" applyFont="1" applyBorder="1"/>
    <xf numFmtId="175" fontId="23" fillId="0" borderId="0" xfId="0" applyNumberFormat="1" applyFont="1" applyAlignment="1">
      <alignment vertical="center"/>
    </xf>
    <xf numFmtId="175" fontId="17" fillId="0" borderId="0" xfId="10" applyNumberFormat="1" applyFont="1" applyAlignment="1">
      <alignment vertical="center"/>
    </xf>
    <xf numFmtId="14" fontId="21" fillId="4" borderId="23" xfId="0" applyNumberFormat="1" applyFont="1" applyFill="1" applyBorder="1" applyAlignment="1">
      <alignment horizontal="center" vertical="center" wrapText="1"/>
    </xf>
    <xf numFmtId="175" fontId="21" fillId="4" borderId="10" xfId="10" applyNumberFormat="1" applyFont="1" applyFill="1" applyBorder="1" applyAlignment="1">
      <alignment horizontal="center" vertical="center" wrapText="1"/>
    </xf>
    <xf numFmtId="14" fontId="20" fillId="0" borderId="17" xfId="0" applyNumberFormat="1" applyFont="1" applyFill="1" applyBorder="1" applyAlignment="1">
      <alignment horizontal="center" vertical="center" wrapText="1"/>
    </xf>
    <xf numFmtId="175" fontId="20" fillId="0" borderId="30" xfId="10" applyNumberFormat="1" applyFont="1" applyFill="1" applyBorder="1" applyAlignment="1">
      <alignment horizontal="center" vertical="center" wrapText="1"/>
    </xf>
    <xf numFmtId="173" fontId="18" fillId="0" borderId="30" xfId="10" applyNumberFormat="1" applyFont="1" applyBorder="1" applyAlignment="1">
      <alignment vertical="center"/>
    </xf>
    <xf numFmtId="174" fontId="18" fillId="0" borderId="30" xfId="10" applyFont="1" applyBorder="1" applyAlignment="1">
      <alignment vertical="center"/>
    </xf>
    <xf numFmtId="174" fontId="21" fillId="4" borderId="11" xfId="10" applyFont="1" applyFill="1" applyBorder="1" applyAlignment="1">
      <alignment vertical="center"/>
    </xf>
    <xf numFmtId="175" fontId="29" fillId="0" borderId="30" xfId="10" applyNumberFormat="1" applyFont="1" applyBorder="1" applyAlignment="1">
      <alignment vertical="center"/>
    </xf>
    <xf numFmtId="173" fontId="29" fillId="0" borderId="30" xfId="10" applyNumberFormat="1" applyFont="1" applyBorder="1" applyAlignment="1">
      <alignment vertical="center"/>
    </xf>
    <xf numFmtId="173" fontId="21" fillId="4" borderId="33" xfId="10" applyNumberFormat="1" applyFont="1" applyFill="1" applyBorder="1" applyAlignment="1">
      <alignment vertical="center"/>
    </xf>
    <xf numFmtId="173" fontId="21" fillId="4" borderId="12" xfId="10" applyNumberFormat="1" applyFont="1" applyFill="1" applyBorder="1" applyAlignment="1">
      <alignment vertical="center"/>
    </xf>
    <xf numFmtId="181" fontId="18" fillId="0" borderId="0" xfId="10" applyNumberFormat="1" applyFont="1" applyAlignment="1">
      <alignment vertical="center"/>
    </xf>
    <xf numFmtId="182" fontId="18" fillId="0" borderId="0" xfId="10" applyNumberFormat="1" applyFont="1" applyAlignment="1">
      <alignment vertical="center"/>
    </xf>
    <xf numFmtId="183" fontId="18" fillId="0" borderId="0" xfId="10" applyNumberFormat="1" applyFont="1" applyAlignment="1">
      <alignment vertical="center"/>
    </xf>
    <xf numFmtId="170" fontId="12" fillId="0" borderId="0" xfId="0" applyNumberFormat="1" applyFont="1" applyBorder="1"/>
    <xf numFmtId="175" fontId="18" fillId="0" borderId="11" xfId="10" applyNumberFormat="1" applyFont="1" applyBorder="1" applyAlignment="1">
      <alignment horizontal="left" vertical="center"/>
    </xf>
    <xf numFmtId="180" fontId="21" fillId="4" borderId="35" xfId="1" applyNumberFormat="1" applyFont="1" applyFill="1" applyBorder="1" applyAlignment="1">
      <alignment horizontal="left" vertical="center"/>
    </xf>
    <xf numFmtId="14" fontId="21" fillId="4" borderId="47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/>
    </xf>
    <xf numFmtId="173" fontId="18" fillId="0" borderId="11" xfId="10" applyNumberFormat="1" applyFont="1" applyBorder="1" applyAlignment="1">
      <alignment horizontal="right" vertical="center"/>
    </xf>
    <xf numFmtId="0" fontId="30" fillId="4" borderId="11" xfId="0" applyFont="1" applyFill="1" applyBorder="1" applyAlignment="1">
      <alignment horizontal="left" vertical="center"/>
    </xf>
    <xf numFmtId="173" fontId="21" fillId="4" borderId="11" xfId="0" applyNumberFormat="1" applyFont="1" applyFill="1" applyBorder="1" applyAlignment="1">
      <alignment horizontal="right" vertical="center"/>
    </xf>
    <xf numFmtId="174" fontId="26" fillId="0" borderId="0" xfId="10" applyFont="1" applyAlignment="1">
      <alignment horizontal="center" vertical="center" wrapText="1"/>
    </xf>
    <xf numFmtId="174" fontId="26" fillId="0" borderId="0" xfId="10" applyFont="1" applyFill="1" applyAlignment="1">
      <alignment horizontal="center" vertical="center" wrapText="1"/>
    </xf>
    <xf numFmtId="0" fontId="20" fillId="0" borderId="29" xfId="0" applyFont="1" applyBorder="1" applyAlignment="1">
      <alignment vertical="center"/>
    </xf>
    <xf numFmtId="175" fontId="18" fillId="0" borderId="38" xfId="10" applyNumberFormat="1" applyFont="1" applyBorder="1" applyAlignment="1">
      <alignment vertical="center"/>
    </xf>
    <xf numFmtId="0" fontId="31" fillId="0" borderId="29" xfId="0" applyFont="1" applyBorder="1" applyAlignment="1">
      <alignment vertical="center"/>
    </xf>
    <xf numFmtId="173" fontId="18" fillId="0" borderId="38" xfId="10" applyNumberFormat="1" applyFont="1" applyFill="1" applyBorder="1" applyAlignment="1">
      <alignment vertical="center"/>
    </xf>
    <xf numFmtId="174" fontId="27" fillId="0" borderId="0" xfId="10" applyFont="1" applyAlignment="1">
      <alignment horizontal="left" vertical="center"/>
    </xf>
    <xf numFmtId="0" fontId="32" fillId="0" borderId="29" xfId="0" applyFont="1" applyBorder="1" applyAlignment="1">
      <alignment horizontal="left" vertical="center" wrapText="1"/>
    </xf>
    <xf numFmtId="0" fontId="32" fillId="0" borderId="29" xfId="0" applyFont="1" applyBorder="1" applyAlignment="1">
      <alignment vertical="center" wrapText="1"/>
    </xf>
    <xf numFmtId="174" fontId="25" fillId="0" borderId="0" xfId="10" applyFont="1" applyAlignment="1">
      <alignment vertical="center"/>
    </xf>
    <xf numFmtId="0" fontId="21" fillId="4" borderId="7" xfId="0" applyFont="1" applyFill="1" applyBorder="1" applyAlignment="1">
      <alignment horizontal="left" vertical="center" wrapText="1"/>
    </xf>
    <xf numFmtId="0" fontId="33" fillId="0" borderId="0" xfId="0" applyFont="1" applyAlignment="1">
      <alignment vertical="center"/>
    </xf>
    <xf numFmtId="173" fontId="33" fillId="0" borderId="0" xfId="0" applyNumberFormat="1" applyFont="1" applyAlignment="1">
      <alignment vertical="center"/>
    </xf>
    <xf numFmtId="174" fontId="34" fillId="0" borderId="0" xfId="10" applyFont="1" applyAlignment="1">
      <alignment vertical="center"/>
    </xf>
    <xf numFmtId="0" fontId="25" fillId="0" borderId="0" xfId="0" applyFont="1" applyAlignment="1">
      <alignment vertical="center"/>
    </xf>
    <xf numFmtId="174" fontId="33" fillId="0" borderId="0" xfId="10" applyFont="1" applyAlignment="1">
      <alignment vertical="center"/>
    </xf>
    <xf numFmtId="175" fontId="33" fillId="0" borderId="0" xfId="10" applyNumberFormat="1" applyFont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180" fontId="12" fillId="0" borderId="11" xfId="1" applyNumberFormat="1" applyFont="1" applyBorder="1"/>
    <xf numFmtId="180" fontId="12" fillId="0" borderId="11" xfId="1" applyNumberFormat="1" applyFont="1" applyBorder="1" applyAlignment="1">
      <alignment horizontal="center"/>
    </xf>
    <xf numFmtId="0" fontId="4" fillId="2" borderId="1" xfId="3" applyFont="1" applyFill="1" applyBorder="1" applyAlignment="1">
      <alignment horizontal="center"/>
    </xf>
    <xf numFmtId="0" fontId="4" fillId="2" borderId="2" xfId="3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0" xfId="0" applyFont="1" applyAlignment="1">
      <alignment wrapText="1"/>
    </xf>
    <xf numFmtId="0" fontId="21" fillId="4" borderId="5" xfId="0" applyFont="1" applyFill="1" applyBorder="1" applyAlignment="1">
      <alignment horizontal="center" wrapText="1"/>
    </xf>
    <xf numFmtId="0" fontId="21" fillId="4" borderId="7" xfId="0" applyFont="1" applyFill="1" applyBorder="1" applyAlignment="1">
      <alignment horizontal="center" wrapText="1"/>
    </xf>
    <xf numFmtId="173" fontId="21" fillId="4" borderId="10" xfId="10" applyNumberFormat="1" applyFont="1" applyFill="1" applyBorder="1" applyAlignment="1">
      <alignment horizontal="center" wrapText="1"/>
    </xf>
    <xf numFmtId="173" fontId="21" fillId="4" borderId="6" xfId="10" applyNumberFormat="1" applyFont="1" applyFill="1" applyBorder="1" applyAlignment="1">
      <alignment horizontal="center" wrapText="1"/>
    </xf>
    <xf numFmtId="173" fontId="21" fillId="4" borderId="8" xfId="10" applyNumberFormat="1" applyFont="1" applyFill="1" applyBorder="1" applyAlignment="1">
      <alignment horizontal="center" wrapText="1"/>
    </xf>
    <xf numFmtId="173" fontId="21" fillId="4" borderId="11" xfId="10" applyNumberFormat="1" applyFont="1" applyFill="1" applyBorder="1" applyAlignment="1">
      <alignment horizontal="center" wrapText="1"/>
    </xf>
    <xf numFmtId="0" fontId="21" fillId="4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/>
    </xf>
    <xf numFmtId="0" fontId="21" fillId="4" borderId="11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175" fontId="18" fillId="0" borderId="11" xfId="0" applyNumberFormat="1" applyFont="1" applyBorder="1" applyAlignment="1">
      <alignment horizontal="left" vertical="center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left" vertical="center" wrapText="1"/>
    </xf>
    <xf numFmtId="0" fontId="21" fillId="4" borderId="17" xfId="0" applyFont="1" applyFill="1" applyBorder="1" applyAlignment="1">
      <alignment horizontal="left" vertical="center" wrapText="1"/>
    </xf>
    <xf numFmtId="173" fontId="21" fillId="4" borderId="44" xfId="10" applyNumberFormat="1" applyFont="1" applyFill="1" applyBorder="1" applyAlignment="1">
      <alignment horizontal="center" wrapText="1"/>
    </xf>
    <xf numFmtId="173" fontId="21" fillId="4" borderId="43" xfId="10" applyNumberFormat="1" applyFont="1" applyFill="1" applyBorder="1" applyAlignment="1">
      <alignment horizontal="center" wrapText="1"/>
    </xf>
  </cellXfs>
  <cellStyles count="11">
    <cellStyle name="Comma" xfId="1" builtinId="3"/>
    <cellStyle name="Comma 2" xfId="10"/>
    <cellStyle name="Currency" xfId="9" builtinId="4"/>
    <cellStyle name="Hyperlink" xfId="8"/>
    <cellStyle name="Millares 2" xfId="4"/>
    <cellStyle name="Normal" xfId="0" builtinId="0"/>
    <cellStyle name="Normal 2" xfId="5"/>
    <cellStyle name="Normal 2 3" xfId="3"/>
    <cellStyle name="Normal 3 3" xfId="7"/>
    <cellStyle name="Normal 4 2" xfId="6"/>
    <cellStyle name="Percent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sa/AppData/Local/Temp/notesF3B52A/1.%20Ajuste%20Integ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SP Histórico"/>
      <sheetName val="2.ER Histórico"/>
      <sheetName val="3.EFE Histórico"/>
      <sheetName val="4.EEPN Histórico"/>
      <sheetName val="5.BSS Histórico"/>
      <sheetName val="6.Apertura Histórico"/>
      <sheetName val="7.Saldos en ME"/>
      <sheetName val="8.Plazo fijo ML"/>
      <sheetName val="9.Plazo fijo ME"/>
      <sheetName val="10.Títulos Públicos ML"/>
      <sheetName val="11.Inventarios"/>
      <sheetName val="12.Alquileres pag x adel"/>
      <sheetName val="13. Bs Uso"/>
      <sheetName val="14. IIGG - ID"/>
      <sheetName val="15.Préstamo ML"/>
      <sheetName val="16.Préstamo ME"/>
      <sheetName val="17.Patrimonio Neto"/>
      <sheetName val="SOLUCION --&gt;"/>
      <sheetName val="1.ESP Inicial AxI"/>
      <sheetName val="2. Bs Uso Inicial AxI"/>
      <sheetName val="3. ID Inicial AxI"/>
      <sheetName val="4. PN Inicial AxI"/>
      <sheetName val="5.ESP Cierre AxI"/>
      <sheetName val="6. Bs Uso Cierre AxI"/>
      <sheetName val="15. ER AxI"/>
      <sheetName val="7. ID Cierre AxI"/>
      <sheetName val="8. PN Cierre AxI"/>
      <sheetName val="10. Reexpresión ER 1"/>
      <sheetName val="11. CMV AxI"/>
      <sheetName val="12. Alquileres AxI"/>
      <sheetName val="13. Rdos F y x Tcia AxI"/>
      <sheetName val="14. Reexpresión ER 2"/>
      <sheetName val="16. Prueba del RECPAM"/>
      <sheetName val="18.EEPN AxI"/>
      <sheetName val="19. EFE AxI"/>
      <sheetName val="Indices"/>
    </sheetNames>
    <sheetDataSet>
      <sheetData sheetId="0"/>
      <sheetData sheetId="1"/>
      <sheetData sheetId="2"/>
      <sheetData sheetId="3"/>
      <sheetData sheetId="4">
        <row r="7">
          <cell r="E7">
            <v>43100</v>
          </cell>
          <cell r="R7">
            <v>43465</v>
          </cell>
        </row>
        <row r="8">
          <cell r="C8" t="str">
            <v>Caja y bancos</v>
          </cell>
          <cell r="E8">
            <v>2000</v>
          </cell>
          <cell r="R8">
            <v>2000</v>
          </cell>
        </row>
        <row r="9">
          <cell r="C9" t="str">
            <v>Caja y bancos</v>
          </cell>
          <cell r="E9">
            <v>1840000</v>
          </cell>
          <cell r="R9">
            <v>496192</v>
          </cell>
        </row>
        <row r="10">
          <cell r="C10" t="str">
            <v>Caja y bancos</v>
          </cell>
          <cell r="E10">
            <v>0</v>
          </cell>
          <cell r="R10">
            <v>1753808</v>
          </cell>
        </row>
        <row r="11">
          <cell r="C11" t="str">
            <v>Caja y bancos</v>
          </cell>
          <cell r="E11">
            <v>872476350</v>
          </cell>
          <cell r="R11">
            <v>1574731336.1544447</v>
          </cell>
        </row>
        <row r="12">
          <cell r="C12" t="str">
            <v>Inversiones</v>
          </cell>
          <cell r="E12">
            <v>0</v>
          </cell>
          <cell r="R12">
            <v>23000000</v>
          </cell>
        </row>
        <row r="13">
          <cell r="C13" t="str">
            <v>Inversiones</v>
          </cell>
          <cell r="E13">
            <v>0</v>
          </cell>
          <cell r="R13">
            <v>2089548.0090120498</v>
          </cell>
        </row>
        <row r="14">
          <cell r="C14" t="str">
            <v>Inversiones</v>
          </cell>
          <cell r="E14">
            <v>82800000</v>
          </cell>
          <cell r="R14">
            <v>-9448495</v>
          </cell>
        </row>
        <row r="15">
          <cell r="C15" t="str">
            <v>Inversiones</v>
          </cell>
          <cell r="E15">
            <v>0</v>
          </cell>
          <cell r="R15">
            <v>1104855</v>
          </cell>
        </row>
        <row r="16">
          <cell r="C16" t="str">
            <v>Inversiones</v>
          </cell>
          <cell r="E16">
            <v>0</v>
          </cell>
          <cell r="R16">
            <v>8343640</v>
          </cell>
        </row>
        <row r="17">
          <cell r="C17" t="str">
            <v>Inversiones</v>
          </cell>
          <cell r="E17">
            <v>147500000</v>
          </cell>
          <cell r="R17">
            <v>-4000000</v>
          </cell>
        </row>
        <row r="18">
          <cell r="C18" t="str">
            <v>Inversiones</v>
          </cell>
          <cell r="E18">
            <v>0</v>
          </cell>
          <cell r="R18">
            <v>4000000</v>
          </cell>
        </row>
        <row r="19">
          <cell r="C19" t="str">
            <v>Créditos por ventas</v>
          </cell>
          <cell r="E19">
            <v>244200000</v>
          </cell>
          <cell r="R19">
            <v>171043177.84555522</v>
          </cell>
        </row>
        <row r="20">
          <cell r="C20" t="str">
            <v>Créditos por ventas</v>
          </cell>
          <cell r="E20">
            <v>460000000</v>
          </cell>
          <cell r="R20">
            <v>576948872</v>
          </cell>
        </row>
        <row r="21">
          <cell r="C21" t="str">
            <v>Créditos por ventas</v>
          </cell>
          <cell r="E21">
            <v>0</v>
          </cell>
          <cell r="R21">
            <v>525531853</v>
          </cell>
        </row>
        <row r="22">
          <cell r="C22" t="str">
            <v>Créditos por ventas</v>
          </cell>
          <cell r="E22">
            <v>-1000000</v>
          </cell>
          <cell r="R22">
            <v>-1500000</v>
          </cell>
        </row>
        <row r="23">
          <cell r="C23" t="str">
            <v>Otros créditos</v>
          </cell>
          <cell r="E23">
            <v>1200000</v>
          </cell>
          <cell r="R23">
            <v>0</v>
          </cell>
        </row>
        <row r="24">
          <cell r="C24" t="str">
            <v>Otros créditos</v>
          </cell>
          <cell r="E24">
            <v>11040000</v>
          </cell>
          <cell r="R24">
            <v>11040000</v>
          </cell>
        </row>
        <row r="25">
          <cell r="C25" t="str">
            <v>Otros créditos</v>
          </cell>
          <cell r="E25">
            <v>0</v>
          </cell>
          <cell r="R25">
            <v>11459999.999999996</v>
          </cell>
        </row>
        <row r="26">
          <cell r="C26" t="str">
            <v>Bienes de cambio</v>
          </cell>
          <cell r="E26">
            <v>550000000</v>
          </cell>
          <cell r="R26">
            <v>682500000</v>
          </cell>
        </row>
        <row r="27">
          <cell r="C27" t="str">
            <v>Activo por impuesto diferido</v>
          </cell>
          <cell r="E27">
            <v>10800000</v>
          </cell>
          <cell r="R27">
            <v>12450000</v>
          </cell>
        </row>
        <row r="28">
          <cell r="C28" t="str">
            <v>Bienes de Uso</v>
          </cell>
          <cell r="E28">
            <v>15000000</v>
          </cell>
          <cell r="R28">
            <v>15000000</v>
          </cell>
        </row>
        <row r="29">
          <cell r="C29" t="str">
            <v>Bienes de Uso</v>
          </cell>
          <cell r="E29">
            <v>57000000</v>
          </cell>
          <cell r="R29">
            <v>57000000</v>
          </cell>
        </row>
        <row r="30">
          <cell r="C30" t="str">
            <v>Bienes de Uso</v>
          </cell>
          <cell r="E30">
            <v>-2280000</v>
          </cell>
          <cell r="R30">
            <v>-2280000</v>
          </cell>
        </row>
        <row r="31">
          <cell r="C31" t="str">
            <v>Bienes de Uso</v>
          </cell>
          <cell r="E31">
            <v>0</v>
          </cell>
          <cell r="R31">
            <v>-1140000</v>
          </cell>
        </row>
        <row r="32">
          <cell r="C32" t="str">
            <v>Bienes de Uso</v>
          </cell>
          <cell r="E32">
            <v>93600000</v>
          </cell>
          <cell r="R32">
            <v>93600000</v>
          </cell>
        </row>
        <row r="33">
          <cell r="C33" t="str">
            <v>Bienes de Uso</v>
          </cell>
          <cell r="E33">
            <v>-15600000</v>
          </cell>
          <cell r="R33">
            <v>-15600000</v>
          </cell>
        </row>
        <row r="34">
          <cell r="C34" t="str">
            <v>Bienes de Uso</v>
          </cell>
          <cell r="E34">
            <v>0</v>
          </cell>
          <cell r="R34">
            <v>-9360000</v>
          </cell>
        </row>
        <row r="35">
          <cell r="C35" t="str">
            <v>Cuentas por pagar</v>
          </cell>
          <cell r="E35">
            <v>-864000000</v>
          </cell>
          <cell r="R35">
            <v>-1319527672</v>
          </cell>
        </row>
        <row r="36">
          <cell r="C36" t="str">
            <v>Deudas financieras</v>
          </cell>
          <cell r="E36">
            <v>-200000000</v>
          </cell>
          <cell r="R36">
            <v>-110000000</v>
          </cell>
        </row>
        <row r="37">
          <cell r="C37" t="str">
            <v>Deudas financieras</v>
          </cell>
          <cell r="E37">
            <v>0</v>
          </cell>
          <cell r="R37">
            <v>-90000000.000000194</v>
          </cell>
        </row>
        <row r="38">
          <cell r="C38" t="str">
            <v>Deudas financieras</v>
          </cell>
          <cell r="E38">
            <v>-276000000</v>
          </cell>
          <cell r="R38">
            <v>-242250000</v>
          </cell>
        </row>
        <row r="39">
          <cell r="C39" t="str">
            <v>Deudas financieras</v>
          </cell>
          <cell r="E39">
            <v>0</v>
          </cell>
          <cell r="R39">
            <v>-26199675</v>
          </cell>
        </row>
        <row r="40">
          <cell r="C40" t="str">
            <v>Deudas financieras</v>
          </cell>
          <cell r="E40">
            <v>0</v>
          </cell>
          <cell r="R40">
            <v>-294050325</v>
          </cell>
        </row>
        <row r="41">
          <cell r="C41" t="str">
            <v>Deudas sociales</v>
          </cell>
          <cell r="E41">
            <v>-95000000</v>
          </cell>
          <cell r="R41">
            <v>-125912515</v>
          </cell>
        </row>
        <row r="42">
          <cell r="C42" t="str">
            <v>Deudas sociales</v>
          </cell>
          <cell r="E42">
            <v>-45000000</v>
          </cell>
          <cell r="R42">
            <v>-39755800</v>
          </cell>
        </row>
        <row r="43">
          <cell r="C43" t="str">
            <v>Deudas fiscales</v>
          </cell>
          <cell r="E43">
            <v>-500000</v>
          </cell>
          <cell r="R43">
            <v>-10897815</v>
          </cell>
        </row>
        <row r="44">
          <cell r="C44" t="str">
            <v>Deudas fiscales</v>
          </cell>
          <cell r="E44">
            <v>-4000000</v>
          </cell>
          <cell r="R44">
            <v>-36847000</v>
          </cell>
        </row>
        <row r="45">
          <cell r="C45" t="str">
            <v>Deudas fiscales</v>
          </cell>
          <cell r="E45">
            <v>0</v>
          </cell>
          <cell r="R45">
            <v>-178679290</v>
          </cell>
        </row>
        <row r="46">
          <cell r="C46" t="str">
            <v>Pasivo por impuesto diferido</v>
          </cell>
          <cell r="E46">
            <v>0</v>
          </cell>
          <cell r="R46">
            <v>0</v>
          </cell>
        </row>
        <row r="47">
          <cell r="C47" t="str">
            <v>Otros pasivos</v>
          </cell>
          <cell r="E47">
            <v>-7500000</v>
          </cell>
          <cell r="R47">
            <v>0</v>
          </cell>
        </row>
        <row r="48">
          <cell r="C48" t="str">
            <v>Previsiones</v>
          </cell>
          <cell r="E48">
            <v>-35000000</v>
          </cell>
          <cell r="R48">
            <v>-35000000</v>
          </cell>
        </row>
        <row r="49">
          <cell r="C49" t="str">
            <v>Previsiones</v>
          </cell>
          <cell r="E49">
            <v>0</v>
          </cell>
          <cell r="R49">
            <v>-5000000</v>
          </cell>
        </row>
        <row r="50">
          <cell r="C50" t="str">
            <v>Previsiones</v>
          </cell>
          <cell r="E50">
            <v>0</v>
          </cell>
          <cell r="R50">
            <v>0</v>
          </cell>
        </row>
        <row r="51">
          <cell r="C51" t="str">
            <v>Previsiones</v>
          </cell>
          <cell r="E51">
            <v>0</v>
          </cell>
          <cell r="R51">
            <v>0</v>
          </cell>
        </row>
        <row r="52">
          <cell r="C52" t="str">
            <v>Capital</v>
          </cell>
          <cell r="E52">
            <v>-600000000</v>
          </cell>
          <cell r="R52">
            <v>-600000000</v>
          </cell>
        </row>
        <row r="53">
          <cell r="C53" t="str">
            <v>Ajuste de capital</v>
          </cell>
          <cell r="E53">
            <v>0</v>
          </cell>
          <cell r="R53">
            <v>0</v>
          </cell>
        </row>
        <row r="54">
          <cell r="C54" t="str">
            <v>Reserva legal</v>
          </cell>
          <cell r="E54">
            <v>-120000000</v>
          </cell>
          <cell r="R54">
            <v>-120000000</v>
          </cell>
        </row>
        <row r="55">
          <cell r="C55" t="str">
            <v>Resultados acumulados</v>
          </cell>
          <cell r="E55">
            <v>-281578350</v>
          </cell>
          <cell r="R55">
            <v>-281578350</v>
          </cell>
        </row>
        <row r="56">
          <cell r="C56" t="str">
            <v>Resultados acumulados</v>
          </cell>
          <cell r="E56">
            <v>0</v>
          </cell>
          <cell r="R56">
            <v>0</v>
          </cell>
        </row>
        <row r="57">
          <cell r="C57" t="str">
            <v>Resultados acumulados</v>
          </cell>
          <cell r="E57">
            <v>0</v>
          </cell>
          <cell r="R57">
            <v>200000000</v>
          </cell>
        </row>
        <row r="58">
          <cell r="C58" t="str">
            <v>Resultado del ejercicio</v>
          </cell>
          <cell r="E58">
            <v>0</v>
          </cell>
          <cell r="R58">
            <v>-1094900000</v>
          </cell>
        </row>
        <row r="59">
          <cell r="C59" t="str">
            <v>Resultado del ejercicio</v>
          </cell>
          <cell r="E59">
            <v>0</v>
          </cell>
          <cell r="R59">
            <v>-5600467000</v>
          </cell>
        </row>
        <row r="60">
          <cell r="C60" t="str">
            <v>Resultado del ejercicio</v>
          </cell>
          <cell r="E60">
            <v>0</v>
          </cell>
          <cell r="R60">
            <v>699500000</v>
          </cell>
        </row>
        <row r="61">
          <cell r="C61" t="str">
            <v>Resultado del ejercicio</v>
          </cell>
          <cell r="E61">
            <v>0</v>
          </cell>
          <cell r="R61">
            <v>613855900</v>
          </cell>
        </row>
        <row r="62">
          <cell r="C62" t="str">
            <v>Resultado del ejercicio</v>
          </cell>
          <cell r="E62">
            <v>0</v>
          </cell>
          <cell r="R62">
            <v>1045530000</v>
          </cell>
        </row>
        <row r="63">
          <cell r="C63" t="str">
            <v>Resultado del ejercicio</v>
          </cell>
          <cell r="E63">
            <v>0</v>
          </cell>
          <cell r="R63">
            <v>381658756</v>
          </cell>
        </row>
        <row r="64">
          <cell r="C64" t="str">
            <v>Resultado del ejercicio</v>
          </cell>
          <cell r="E64">
            <v>0</v>
          </cell>
          <cell r="R64">
            <v>1140000</v>
          </cell>
        </row>
        <row r="65">
          <cell r="C65" t="str">
            <v>Resultado del ejercicio</v>
          </cell>
          <cell r="E65">
            <v>0</v>
          </cell>
          <cell r="R65">
            <v>9360000</v>
          </cell>
        </row>
        <row r="66">
          <cell r="C66" t="str">
            <v>Resultado del ejercicio</v>
          </cell>
          <cell r="E66">
            <v>0</v>
          </cell>
          <cell r="R66">
            <v>5000000</v>
          </cell>
        </row>
        <row r="67">
          <cell r="C67" t="str">
            <v>Resultado del ejercicio</v>
          </cell>
          <cell r="E67">
            <v>0</v>
          </cell>
          <cell r="R67">
            <v>306927950</v>
          </cell>
        </row>
        <row r="68">
          <cell r="C68" t="str">
            <v>Resultado del ejercicio</v>
          </cell>
          <cell r="E68">
            <v>0</v>
          </cell>
          <cell r="R68">
            <v>153463975</v>
          </cell>
        </row>
        <row r="69">
          <cell r="C69" t="str">
            <v>Resultado del ejercicio</v>
          </cell>
          <cell r="E69">
            <v>0</v>
          </cell>
          <cell r="R69">
            <v>460391925</v>
          </cell>
        </row>
        <row r="70">
          <cell r="C70" t="str">
            <v>Resultado del ejercicio</v>
          </cell>
          <cell r="E70">
            <v>0</v>
          </cell>
          <cell r="R70">
            <v>153463975</v>
          </cell>
        </row>
        <row r="71">
          <cell r="C71" t="str">
            <v>Resultado del ejercicio</v>
          </cell>
          <cell r="E71">
            <v>0</v>
          </cell>
          <cell r="R71">
            <v>1074247825</v>
          </cell>
        </row>
        <row r="72">
          <cell r="C72" t="str">
            <v>Resultado del ejercicio</v>
          </cell>
          <cell r="E72">
            <v>0</v>
          </cell>
          <cell r="R72">
            <v>500000</v>
          </cell>
        </row>
        <row r="73">
          <cell r="C73" t="str">
            <v>Resultado del ejercicio</v>
          </cell>
          <cell r="E73">
            <v>0</v>
          </cell>
          <cell r="R73">
            <v>640760500</v>
          </cell>
        </row>
        <row r="74">
          <cell r="C74" t="str">
            <v>Resultado del ejercicio</v>
          </cell>
          <cell r="E74">
            <v>0</v>
          </cell>
          <cell r="R74">
            <v>280023350</v>
          </cell>
        </row>
        <row r="75">
          <cell r="C75" t="str">
            <v>Resultado del ejercicio</v>
          </cell>
          <cell r="E75">
            <v>0</v>
          </cell>
          <cell r="R75">
            <v>32847000</v>
          </cell>
        </row>
        <row r="76">
          <cell r="C76" t="str">
            <v>Resultado del ejercicio</v>
          </cell>
          <cell r="E76">
            <v>0</v>
          </cell>
          <cell r="R76">
            <v>460431913</v>
          </cell>
        </row>
        <row r="77">
          <cell r="C77" t="str">
            <v>Resultado del ejercicio</v>
          </cell>
          <cell r="E77">
            <v>0</v>
          </cell>
          <cell r="R77">
            <v>1200000</v>
          </cell>
        </row>
        <row r="78">
          <cell r="C78" t="str">
            <v>Resultado del ejercicio</v>
          </cell>
          <cell r="E78">
            <v>0</v>
          </cell>
          <cell r="R78">
            <v>-2089548.0090120498</v>
          </cell>
        </row>
        <row r="79">
          <cell r="C79" t="str">
            <v>Resultado del ejercicio</v>
          </cell>
          <cell r="E79">
            <v>0</v>
          </cell>
          <cell r="R79">
            <v>-1104855</v>
          </cell>
        </row>
        <row r="80">
          <cell r="C80" t="str">
            <v>Resultado del ejercicio</v>
          </cell>
          <cell r="E80">
            <v>0</v>
          </cell>
          <cell r="R80">
            <v>-4000000</v>
          </cell>
        </row>
        <row r="81">
          <cell r="C81" t="str">
            <v>Resultado del ejercicio</v>
          </cell>
          <cell r="E81">
            <v>0</v>
          </cell>
          <cell r="R81">
            <v>90000000.000000194</v>
          </cell>
        </row>
        <row r="82">
          <cell r="C82" t="str">
            <v>Resultado del ejercicio</v>
          </cell>
          <cell r="E82">
            <v>0</v>
          </cell>
          <cell r="R82">
            <v>26199675</v>
          </cell>
        </row>
        <row r="83">
          <cell r="C83" t="str">
            <v>Resultado del ejercicio</v>
          </cell>
          <cell r="E83">
            <v>0</v>
          </cell>
          <cell r="R83">
            <v>-1753808</v>
          </cell>
        </row>
        <row r="84">
          <cell r="C84" t="str">
            <v>Resultado del ejercicio</v>
          </cell>
          <cell r="E84">
            <v>0</v>
          </cell>
          <cell r="R84">
            <v>-8343640</v>
          </cell>
        </row>
        <row r="85">
          <cell r="C85" t="str">
            <v>Resultado del ejercicio</v>
          </cell>
          <cell r="E85">
            <v>0</v>
          </cell>
          <cell r="R85">
            <v>-525531853</v>
          </cell>
        </row>
        <row r="86">
          <cell r="C86" t="str">
            <v>Resultado del ejercicio</v>
          </cell>
          <cell r="E86">
            <v>0</v>
          </cell>
          <cell r="R86">
            <v>-11459999.999999996</v>
          </cell>
        </row>
        <row r="87">
          <cell r="C87" t="str">
            <v>Resultado del ejercicio</v>
          </cell>
          <cell r="E87">
            <v>0</v>
          </cell>
          <cell r="R87">
            <v>294050325</v>
          </cell>
        </row>
        <row r="88">
          <cell r="C88" t="str">
            <v>Resultado del ejercicio</v>
          </cell>
          <cell r="E88">
            <v>0</v>
          </cell>
          <cell r="R88">
            <v>-71000000</v>
          </cell>
        </row>
        <row r="89">
          <cell r="C89" t="str">
            <v>Resultado del ejercicio</v>
          </cell>
          <cell r="E89">
            <v>0</v>
          </cell>
          <cell r="R89">
            <v>0</v>
          </cell>
        </row>
        <row r="90">
          <cell r="C90" t="str">
            <v>Resultado del ejercicio</v>
          </cell>
          <cell r="E90">
            <v>0</v>
          </cell>
          <cell r="R90">
            <v>178679290</v>
          </cell>
        </row>
        <row r="91">
          <cell r="C91" t="str">
            <v>Resultado del ejercicio</v>
          </cell>
          <cell r="E91">
            <v>0</v>
          </cell>
          <cell r="R91">
            <v>-1650000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3">
          <cell r="B33" t="str">
            <v>CAPITAL</v>
          </cell>
        </row>
        <row r="34">
          <cell r="B34" t="str">
            <v>AJUSTE DE CAPITAL</v>
          </cell>
        </row>
        <row r="35">
          <cell r="B35" t="str">
            <v>RESERVA LEGAL</v>
          </cell>
        </row>
        <row r="36">
          <cell r="B36" t="str">
            <v>RESULTADOS ACUMULADOS</v>
          </cell>
        </row>
        <row r="37">
          <cell r="B37" t="str">
            <v>RESULTADO DEL EJERCICIO</v>
          </cell>
        </row>
      </sheetData>
      <sheetData sheetId="19"/>
      <sheetData sheetId="20"/>
      <sheetData sheetId="21">
        <row r="28">
          <cell r="G28">
            <v>1.476</v>
          </cell>
        </row>
      </sheetData>
      <sheetData sheetId="22">
        <row r="39">
          <cell r="G39">
            <v>1337769627</v>
          </cell>
        </row>
      </sheetData>
      <sheetData sheetId="23"/>
      <sheetData sheetId="24"/>
      <sheetData sheetId="25">
        <row r="19">
          <cell r="C19">
            <v>-19281992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PwC">
  <a:themeElements>
    <a:clrScheme name="PwC Orange">
      <a:dk1>
        <a:srgbClr val="000000"/>
      </a:dk1>
      <a:lt1>
        <a:srgbClr val="FFFFFF"/>
      </a:lt1>
      <a:dk2>
        <a:srgbClr val="DC6900"/>
      </a:dk2>
      <a:lt2>
        <a:srgbClr val="FFFFFF"/>
      </a:lt2>
      <a:accent1>
        <a:srgbClr val="DC6900"/>
      </a:accent1>
      <a:accent2>
        <a:srgbClr val="FFB600"/>
      </a:accent2>
      <a:accent3>
        <a:srgbClr val="602320"/>
      </a:accent3>
      <a:accent4>
        <a:srgbClr val="E27588"/>
      </a:accent4>
      <a:accent5>
        <a:srgbClr val="A32020"/>
      </a:accent5>
      <a:accent6>
        <a:srgbClr val="E0301E"/>
      </a:accent6>
      <a:hlink>
        <a:srgbClr val="0000FF"/>
      </a:hlink>
      <a:folHlink>
        <a:srgbClr val="0000FF"/>
      </a:folHlink>
    </a:clrScheme>
    <a:fontScheme name="PwC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ltGray">
        <a:solidFill>
          <a:schemeClr val="tx2"/>
        </a:solidFill>
        <a:ln w="3175"/>
      </a:spPr>
      <a:bodyPr rtlCol="0" anchor="ctr"/>
      <a:lstStyle>
        <a:defPPr algn="ctr">
          <a:defRPr dirty="0" err="1" smtClean="0">
            <a:solidFill>
              <a:schemeClr val="bg1"/>
            </a:solidFill>
            <a:latin typeface="Georgia" pitchFamily="18" charset="0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lIns="0" tIns="0" rIns="0" bIns="0" rtlCol="0">
        <a:noAutofit/>
      </a:bodyPr>
      <a:lstStyle>
        <a:defPPr indent="-274320">
          <a:spcAft>
            <a:spcPts val="900"/>
          </a:spcAft>
          <a:defRPr sz="2000" dirty="0" err="1" smtClean="0">
            <a:latin typeface="Georgia" pitchFamily="18" charset="0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U321"/>
  <sheetViews>
    <sheetView showGridLines="0" topLeftCell="A292" zoomScale="80" zoomScaleNormal="80" workbookViewId="0">
      <selection activeCell="AU317" sqref="AU317"/>
    </sheetView>
  </sheetViews>
  <sheetFormatPr defaultRowHeight="14.25" x14ac:dyDescent="0.2"/>
  <cols>
    <col min="2" max="2" width="10" style="2"/>
    <col min="3" max="3" width="13" style="1" customWidth="1"/>
    <col min="4" max="5" width="14.625" style="1" hidden="1" customWidth="1"/>
    <col min="6" max="6" width="8.75" style="2" hidden="1" customWidth="1"/>
    <col min="7" max="9" width="16" style="2" hidden="1" customWidth="1"/>
    <col min="10" max="13" width="8.75" style="2" hidden="1" customWidth="1"/>
    <col min="14" max="16" width="15.125" style="2" hidden="1" customWidth="1"/>
    <col min="17" max="43" width="8.75" style="2" hidden="1" customWidth="1"/>
    <col min="44" max="44" width="8.375" style="2" hidden="1" customWidth="1"/>
    <col min="45" max="45" width="12.5" style="2" hidden="1" customWidth="1"/>
    <col min="46" max="46" width="8.75" style="2" customWidth="1"/>
    <col min="47" max="47" width="8.75" customWidth="1"/>
  </cols>
  <sheetData>
    <row r="2" spans="2:47" x14ac:dyDescent="0.2">
      <c r="B2" s="108" t="s">
        <v>0</v>
      </c>
    </row>
    <row r="3" spans="2:47" x14ac:dyDescent="0.2">
      <c r="H3" s="3" t="s">
        <v>1</v>
      </c>
      <c r="L3" s="3" t="s">
        <v>1</v>
      </c>
      <c r="O3" s="3" t="s">
        <v>1</v>
      </c>
      <c r="R3" s="3" t="s">
        <v>1</v>
      </c>
      <c r="U3" s="3" t="s">
        <v>1</v>
      </c>
      <c r="X3" s="3" t="s">
        <v>1</v>
      </c>
      <c r="AA3" s="3" t="s">
        <v>1</v>
      </c>
      <c r="AC3" s="3"/>
      <c r="AD3" s="3" t="s">
        <v>1</v>
      </c>
      <c r="AG3" s="3" t="s">
        <v>1</v>
      </c>
      <c r="AJ3" s="3" t="s">
        <v>1</v>
      </c>
      <c r="AM3" s="3" t="s">
        <v>1</v>
      </c>
      <c r="AP3" s="3" t="s">
        <v>1</v>
      </c>
    </row>
    <row r="4" spans="2:47" ht="15" thickBot="1" x14ac:dyDescent="0.25">
      <c r="D4" s="3" t="s">
        <v>2</v>
      </c>
      <c r="G4" s="285" t="s">
        <v>3</v>
      </c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</row>
    <row r="5" spans="2:47" ht="48.75" thickBot="1" x14ac:dyDescent="0.25">
      <c r="B5" s="4" t="s">
        <v>4</v>
      </c>
      <c r="C5" s="5" t="s">
        <v>5</v>
      </c>
      <c r="D5" s="5" t="s">
        <v>6</v>
      </c>
      <c r="E5" s="5" t="s">
        <v>7</v>
      </c>
      <c r="F5" s="4" t="s">
        <v>8</v>
      </c>
      <c r="G5" s="4" t="s">
        <v>9</v>
      </c>
      <c r="H5" s="5" t="s">
        <v>10</v>
      </c>
      <c r="I5" s="5" t="s">
        <v>11</v>
      </c>
      <c r="J5" s="5" t="s">
        <v>12</v>
      </c>
      <c r="K5" s="4" t="s">
        <v>13</v>
      </c>
      <c r="L5" s="5" t="s">
        <v>14</v>
      </c>
      <c r="M5" s="5" t="s">
        <v>11</v>
      </c>
      <c r="N5" s="5" t="s">
        <v>15</v>
      </c>
      <c r="O5" s="5" t="s">
        <v>16</v>
      </c>
      <c r="P5" s="5" t="s">
        <v>11</v>
      </c>
      <c r="Q5" s="5" t="s">
        <v>17</v>
      </c>
      <c r="R5" s="5" t="s">
        <v>18</v>
      </c>
      <c r="S5" s="5" t="s">
        <v>11</v>
      </c>
      <c r="T5" s="5" t="s">
        <v>19</v>
      </c>
      <c r="U5" s="5" t="s">
        <v>20</v>
      </c>
      <c r="V5" s="5" t="s">
        <v>11</v>
      </c>
      <c r="W5" s="5" t="s">
        <v>21</v>
      </c>
      <c r="X5" s="5" t="s">
        <v>22</v>
      </c>
      <c r="Y5" s="5" t="s">
        <v>11</v>
      </c>
      <c r="Z5" s="5" t="s">
        <v>23</v>
      </c>
      <c r="AA5" s="5" t="s">
        <v>24</v>
      </c>
      <c r="AB5" s="5" t="s">
        <v>11</v>
      </c>
      <c r="AC5" s="5" t="s">
        <v>25</v>
      </c>
      <c r="AD5" s="5" t="s">
        <v>26</v>
      </c>
      <c r="AE5" s="5" t="s">
        <v>11</v>
      </c>
      <c r="AF5" s="5" t="s">
        <v>27</v>
      </c>
      <c r="AG5" s="5" t="s">
        <v>28</v>
      </c>
      <c r="AH5" s="5" t="s">
        <v>11</v>
      </c>
      <c r="AI5" s="5" t="s">
        <v>29</v>
      </c>
      <c r="AJ5" s="5" t="s">
        <v>30</v>
      </c>
      <c r="AK5" s="5" t="s">
        <v>11</v>
      </c>
      <c r="AL5" s="5" t="s">
        <v>31</v>
      </c>
      <c r="AM5" s="5" t="s">
        <v>32</v>
      </c>
      <c r="AN5" s="5" t="s">
        <v>11</v>
      </c>
      <c r="AO5" s="5" t="s">
        <v>33</v>
      </c>
      <c r="AP5" s="5" t="s">
        <v>34</v>
      </c>
      <c r="AQ5" s="5" t="s">
        <v>11</v>
      </c>
      <c r="AR5" s="5" t="s">
        <v>35</v>
      </c>
      <c r="AS5" s="5" t="s">
        <v>36</v>
      </c>
      <c r="AT5" s="5" t="s">
        <v>72</v>
      </c>
      <c r="AU5" s="5" t="s">
        <v>73</v>
      </c>
    </row>
    <row r="6" spans="2:47" hidden="1" x14ac:dyDescent="0.2">
      <c r="B6" s="6">
        <v>33970</v>
      </c>
      <c r="C6" s="7">
        <v>7.4670667346606479</v>
      </c>
      <c r="D6" s="7">
        <v>7.4670667346606479</v>
      </c>
      <c r="E6" s="7">
        <f>C6-D6</f>
        <v>0</v>
      </c>
      <c r="F6" s="8">
        <v>34000</v>
      </c>
      <c r="G6" s="9">
        <f>(+$D$305/C6)-1</f>
        <v>15.712800947756833</v>
      </c>
      <c r="H6" s="9">
        <f>+$D$305/C6-1</f>
        <v>15.712800947756833</v>
      </c>
      <c r="I6" s="9">
        <f>+G6-H6</f>
        <v>0</v>
      </c>
      <c r="J6" s="10"/>
      <c r="K6" s="9">
        <f>(+$D$306/C6)-1</f>
        <v>16.00650396099228</v>
      </c>
      <c r="L6" s="9">
        <f>+$D$306/C6-1</f>
        <v>16.00650396099228</v>
      </c>
      <c r="M6" s="9">
        <f>L6-K6</f>
        <v>0</v>
      </c>
      <c r="N6" s="11">
        <f>(+$D$317/$D6)-1</f>
        <v>23.675713576353051</v>
      </c>
      <c r="O6" s="11">
        <f>$D$317/$D6-1</f>
        <v>23.675713576353051</v>
      </c>
      <c r="P6" s="11">
        <f>N6-O6</f>
        <v>0</v>
      </c>
      <c r="Q6" s="11">
        <f t="shared" ref="Q6:Q69" si="0">(+$D$315/$D6)-1</f>
        <v>22.322049499255531</v>
      </c>
      <c r="R6" s="11">
        <f>$D$315/$D6-1</f>
        <v>22.322049499255531</v>
      </c>
      <c r="S6" s="11">
        <f>Q6-R6</f>
        <v>0</v>
      </c>
      <c r="T6" s="11">
        <f>(+$D$308/$D6)-1</f>
        <v>16.825660962979082</v>
      </c>
      <c r="U6" s="11">
        <f>$D$308/$D6-1</f>
        <v>16.825660962979082</v>
      </c>
      <c r="V6" s="11">
        <f t="shared" ref="V6:V69" si="1">T6-U6</f>
        <v>0</v>
      </c>
      <c r="W6" s="11">
        <f>(+$D$314/$D6)-1</f>
        <v>21.128943783640835</v>
      </c>
      <c r="X6" s="11">
        <f>$D$314/$D6-1</f>
        <v>21.128943783640835</v>
      </c>
      <c r="Y6" s="11">
        <f t="shared" ref="Y6:Y69" si="2">W6-X6</f>
        <v>0</v>
      </c>
      <c r="Z6" s="11">
        <f>(+$D$316/$D6)-1</f>
        <v>23.057478844557824</v>
      </c>
      <c r="AA6" s="11">
        <f>$D$316/$D6-1</f>
        <v>23.057478844557824</v>
      </c>
      <c r="AB6" s="11">
        <f t="shared" ref="AB6:AB69" si="3">Z6-AA6</f>
        <v>0</v>
      </c>
      <c r="AC6" s="9">
        <f>($D$307/C6)-1</f>
        <v>16.417897096899427</v>
      </c>
      <c r="AD6" s="9">
        <f>$D$307/D6-1</f>
        <v>16.417897096899427</v>
      </c>
      <c r="AE6" s="9">
        <f t="shared" ref="AE6:AE69" si="4">AC6-AD6</f>
        <v>0</v>
      </c>
      <c r="AF6" s="9">
        <f t="shared" ref="AF6:AF69" si="5">($D$310/C6)-1</f>
        <v>17.693993901521473</v>
      </c>
      <c r="AG6" s="9">
        <f>$D$310/D6-1</f>
        <v>17.693993901521473</v>
      </c>
      <c r="AH6" s="9">
        <f>AF6-AG6</f>
        <v>0</v>
      </c>
      <c r="AI6" s="9">
        <f t="shared" ref="AI6:AI69" si="6">($D$311/C6)-1</f>
        <v>18.392527902267489</v>
      </c>
      <c r="AJ6" s="9">
        <f>$D$311/D6-1</f>
        <v>18.392527902267489</v>
      </c>
      <c r="AK6" s="9">
        <f>AI6-AJ6</f>
        <v>0</v>
      </c>
      <c r="AL6" s="9">
        <f t="shared" ref="AL6:AL69" si="7">($D$312/$D6)-1</f>
        <v>18.994009067442065</v>
      </c>
      <c r="AM6" s="9">
        <f>$D$312/$D6-1</f>
        <v>18.994009067442065</v>
      </c>
      <c r="AN6" s="9">
        <f>AL6-AM6</f>
        <v>0</v>
      </c>
      <c r="AO6" s="9">
        <f t="shared" ref="AO6:AO69" si="8">($D$309/$D6)-1</f>
        <v>17.313911587963712</v>
      </c>
      <c r="AP6" s="9">
        <f>$D$309/$D6-1</f>
        <v>17.313911587963712</v>
      </c>
      <c r="AQ6" s="9">
        <f>AO6-AP6</f>
        <v>0</v>
      </c>
      <c r="AR6" s="10"/>
      <c r="AS6" s="10"/>
    </row>
    <row r="7" spans="2:47" hidden="1" x14ac:dyDescent="0.2">
      <c r="B7" s="12">
        <v>34001</v>
      </c>
      <c r="C7" s="13">
        <v>7.5009994172178738</v>
      </c>
      <c r="D7" s="13">
        <v>7.5009994172178738</v>
      </c>
      <c r="E7" s="13">
        <f>C7-D7</f>
        <v>0</v>
      </c>
      <c r="F7" s="8">
        <v>34028</v>
      </c>
      <c r="G7" s="9">
        <f t="shared" ref="G7:G70" si="9">(+$D$305/C7)-1</f>
        <v>15.637196333270317</v>
      </c>
      <c r="H7" s="9">
        <f>+$D$305/C7-1</f>
        <v>15.637196333270317</v>
      </c>
      <c r="I7" s="9">
        <f t="shared" ref="I7:I70" si="10">+G7-H7</f>
        <v>0</v>
      </c>
      <c r="J7" s="10"/>
      <c r="K7" s="9">
        <f t="shared" ref="K7:K70" si="11">(+$D$306/C7)-1</f>
        <v>15.929570706072685</v>
      </c>
      <c r="L7" s="9">
        <f t="shared" ref="L7:L70" si="12">+$D$306/C7-1</f>
        <v>15.929570706072685</v>
      </c>
      <c r="M7" s="9">
        <f t="shared" ref="M7:M70" si="13">L7-K7</f>
        <v>0</v>
      </c>
      <c r="N7" s="11">
        <f t="shared" ref="N7:N70" si="14">(+$D$317/$D7)-1</f>
        <v>23.564086697175135</v>
      </c>
      <c r="O7" s="11">
        <f t="shared" ref="O7:O70" si="15">$D$317/$D7-1</f>
        <v>23.564086697175135</v>
      </c>
      <c r="P7" s="11">
        <f t="shared" ref="P7:P70" si="16">N7-O7</f>
        <v>0</v>
      </c>
      <c r="Q7" s="11">
        <f t="shared" si="0"/>
        <v>22.216546264523156</v>
      </c>
      <c r="R7" s="11">
        <f t="shared" ref="R7:R70" si="17">$D$315/$D7-1</f>
        <v>22.216546264523156</v>
      </c>
      <c r="S7" s="11">
        <f t="shared" ref="S7:S70" si="18">Q7-R7</f>
        <v>0</v>
      </c>
      <c r="T7" s="11">
        <f t="shared" ref="T7:T70" si="19">(+$D$308/$D7)-1</f>
        <v>16.745022042591877</v>
      </c>
      <c r="U7" s="11">
        <f t="shared" ref="U7:U70" si="20">$D$308/$D7-1</f>
        <v>16.745022042591877</v>
      </c>
      <c r="V7" s="11">
        <f t="shared" si="1"/>
        <v>0</v>
      </c>
      <c r="W7" s="11">
        <f t="shared" ref="W7:W70" si="21">(+$D$314/$D7)-1</f>
        <v>21.028837866686171</v>
      </c>
      <c r="X7" s="11">
        <f t="shared" ref="X7:X70" si="22">$D$314/$D7-1</f>
        <v>21.028837866686171</v>
      </c>
      <c r="Y7" s="11">
        <f t="shared" si="2"/>
        <v>0</v>
      </c>
      <c r="Z7" s="11">
        <f t="shared" ref="Z7:Z70" si="23">(+$D$316/$D7)-1</f>
        <v>22.948648707751556</v>
      </c>
      <c r="AA7" s="11">
        <f t="shared" ref="AA7:AA70" si="24">$D$316/$D7-1</f>
        <v>22.948648707751556</v>
      </c>
      <c r="AB7" s="11">
        <f t="shared" si="3"/>
        <v>0</v>
      </c>
      <c r="AC7" s="9">
        <f t="shared" ref="AC7:AC70" si="25">($D$307/C7)-1</f>
        <v>16.339102800282522</v>
      </c>
      <c r="AD7" s="9">
        <f t="shared" ref="AD7:AD70" si="26">$D$307/D7-1</f>
        <v>16.339102800282522</v>
      </c>
      <c r="AE7" s="9">
        <f t="shared" si="4"/>
        <v>0</v>
      </c>
      <c r="AF7" s="9">
        <f t="shared" si="5"/>
        <v>17.609426855784744</v>
      </c>
      <c r="AG7" s="9">
        <f t="shared" ref="AG7:AG70" si="27">$D$310/D7-1</f>
        <v>17.609426855784744</v>
      </c>
      <c r="AH7" s="9">
        <f t="shared" ref="AH7:AH70" si="28">AF7-AG7</f>
        <v>0</v>
      </c>
      <c r="AI7" s="9">
        <f t="shared" si="6"/>
        <v>18.304800859951058</v>
      </c>
      <c r="AJ7" s="9">
        <f t="shared" ref="AJ7:AJ70" si="29">$D$311/D7-1</f>
        <v>18.304800859951058</v>
      </c>
      <c r="AK7" s="9">
        <f t="shared" ref="AK7:AK70" si="30">AI7-AJ7</f>
        <v>0</v>
      </c>
      <c r="AL7" s="9">
        <f t="shared" si="7"/>
        <v>18.903561071782384</v>
      </c>
      <c r="AM7" s="9">
        <f t="shared" ref="AM7:AM70" si="31">$D$312/$D7-1</f>
        <v>18.903561071782384</v>
      </c>
      <c r="AN7" s="9">
        <f t="shared" ref="AN7:AN70" si="32">AL7-AM7</f>
        <v>0</v>
      </c>
      <c r="AO7" s="9">
        <f t="shared" si="8"/>
        <v>17.231063941439569</v>
      </c>
      <c r="AP7" s="9">
        <f t="shared" ref="AP7:AP70" si="33">$D$309/$D7-1</f>
        <v>17.231063941439569</v>
      </c>
      <c r="AQ7" s="9">
        <f t="shared" ref="AQ7:AQ70" si="34">AO7-AP7</f>
        <v>0</v>
      </c>
      <c r="AR7" s="10"/>
      <c r="AS7" s="10"/>
    </row>
    <row r="8" spans="2:47" hidden="1" x14ac:dyDescent="0.2">
      <c r="B8" s="12">
        <v>34029</v>
      </c>
      <c r="C8" s="13">
        <v>7.522855448481697</v>
      </c>
      <c r="D8" s="13">
        <v>7.522855448481697</v>
      </c>
      <c r="E8" s="14">
        <f>+C8-D8</f>
        <v>0</v>
      </c>
      <c r="F8" s="8">
        <v>34059</v>
      </c>
      <c r="G8" s="9">
        <f t="shared" si="9"/>
        <v>15.588860553632852</v>
      </c>
      <c r="H8" s="9">
        <f>+$D$305/C8-1</f>
        <v>15.588860553632852</v>
      </c>
      <c r="I8" s="9">
        <f t="shared" si="10"/>
        <v>0</v>
      </c>
      <c r="J8" s="10"/>
      <c r="K8" s="9">
        <f t="shared" si="11"/>
        <v>15.880385495859759</v>
      </c>
      <c r="L8" s="9">
        <f t="shared" si="12"/>
        <v>15.880385495859759</v>
      </c>
      <c r="M8" s="9">
        <f t="shared" si="13"/>
        <v>0</v>
      </c>
      <c r="N8" s="11">
        <f t="shared" si="14"/>
        <v>23.492721050115001</v>
      </c>
      <c r="O8" s="11">
        <f t="shared" si="15"/>
        <v>23.492721050115001</v>
      </c>
      <c r="P8" s="11">
        <f t="shared" si="16"/>
        <v>0</v>
      </c>
      <c r="Q8" s="11">
        <f t="shared" si="0"/>
        <v>22.149095605066737</v>
      </c>
      <c r="R8" s="11">
        <f t="shared" si="17"/>
        <v>22.149095605066737</v>
      </c>
      <c r="S8" s="11">
        <f t="shared" si="18"/>
        <v>0</v>
      </c>
      <c r="T8" s="11">
        <f t="shared" si="19"/>
        <v>16.693467714691241</v>
      </c>
      <c r="U8" s="11">
        <f t="shared" si="20"/>
        <v>16.693467714691241</v>
      </c>
      <c r="V8" s="11">
        <f t="shared" si="1"/>
        <v>0</v>
      </c>
      <c r="W8" s="11">
        <f t="shared" si="21"/>
        <v>20.964837837386504</v>
      </c>
      <c r="X8" s="11">
        <f t="shared" si="22"/>
        <v>20.964837837386504</v>
      </c>
      <c r="Y8" s="11">
        <f t="shared" si="2"/>
        <v>0</v>
      </c>
      <c r="Z8" s="11">
        <f t="shared" si="23"/>
        <v>22.879071082810142</v>
      </c>
      <c r="AA8" s="11">
        <f t="shared" si="24"/>
        <v>22.879071082810142</v>
      </c>
      <c r="AB8" s="11">
        <f t="shared" si="3"/>
        <v>0</v>
      </c>
      <c r="AC8" s="9">
        <f t="shared" si="25"/>
        <v>16.288727783045402</v>
      </c>
      <c r="AD8" s="9">
        <f t="shared" si="26"/>
        <v>16.288727783045402</v>
      </c>
      <c r="AE8" s="9">
        <f t="shared" si="4"/>
        <v>0</v>
      </c>
      <c r="AF8" s="9">
        <f t="shared" si="5"/>
        <v>17.555361186445854</v>
      </c>
      <c r="AG8" s="9">
        <f t="shared" si="27"/>
        <v>17.555361186445854</v>
      </c>
      <c r="AH8" s="9">
        <f t="shared" si="28"/>
        <v>0</v>
      </c>
      <c r="AI8" s="9">
        <f t="shared" si="6"/>
        <v>18.248714931672037</v>
      </c>
      <c r="AJ8" s="9">
        <f t="shared" si="29"/>
        <v>18.248714931672037</v>
      </c>
      <c r="AK8" s="9">
        <f t="shared" si="30"/>
        <v>0</v>
      </c>
      <c r="AL8" s="9">
        <f t="shared" si="7"/>
        <v>18.845735575064367</v>
      </c>
      <c r="AM8" s="9">
        <f t="shared" si="31"/>
        <v>18.845735575064367</v>
      </c>
      <c r="AN8" s="9">
        <f t="shared" si="32"/>
        <v>0</v>
      </c>
      <c r="AO8" s="9">
        <f t="shared" si="8"/>
        <v>17.178097523806585</v>
      </c>
      <c r="AP8" s="9">
        <f t="shared" si="33"/>
        <v>17.178097523806585</v>
      </c>
      <c r="AQ8" s="9">
        <f t="shared" si="34"/>
        <v>0</v>
      </c>
      <c r="AR8" s="10"/>
      <c r="AS8" s="10"/>
    </row>
    <row r="9" spans="2:47" hidden="1" x14ac:dyDescent="0.2">
      <c r="B9" s="12">
        <v>34060</v>
      </c>
      <c r="C9" s="13">
        <v>7.5619707627410095</v>
      </c>
      <c r="D9" s="13">
        <v>7.5619707627410095</v>
      </c>
      <c r="E9" s="14">
        <f>+C9-D9</f>
        <v>0</v>
      </c>
      <c r="F9" s="8">
        <v>34089</v>
      </c>
      <c r="G9" s="9">
        <f t="shared" si="9"/>
        <v>15.503052433750085</v>
      </c>
      <c r="H9" s="9">
        <f>+$D$305/C9-1</f>
        <v>15.503052433750085</v>
      </c>
      <c r="I9" s="9">
        <f t="shared" si="10"/>
        <v>0</v>
      </c>
      <c r="J9" s="10"/>
      <c r="K9" s="9">
        <f t="shared" si="11"/>
        <v>15.793069423871991</v>
      </c>
      <c r="L9" s="9">
        <f t="shared" si="12"/>
        <v>15.793069423871991</v>
      </c>
      <c r="M9" s="9">
        <f t="shared" si="13"/>
        <v>0</v>
      </c>
      <c r="N9" s="11">
        <f t="shared" si="14"/>
        <v>23.366029145187078</v>
      </c>
      <c r="O9" s="11">
        <f t="shared" si="15"/>
        <v>23.366029145187078</v>
      </c>
      <c r="P9" s="11">
        <f t="shared" si="16"/>
        <v>0</v>
      </c>
      <c r="Q9" s="11">
        <f t="shared" si="0"/>
        <v>22.02935378407577</v>
      </c>
      <c r="R9" s="11">
        <f t="shared" si="17"/>
        <v>22.02935378407577</v>
      </c>
      <c r="S9" s="11">
        <f t="shared" si="18"/>
        <v>0</v>
      </c>
      <c r="T9" s="11">
        <f t="shared" si="19"/>
        <v>16.601945865201007</v>
      </c>
      <c r="U9" s="11">
        <f t="shared" si="20"/>
        <v>16.601945865201007</v>
      </c>
      <c r="V9" s="11">
        <f t="shared" si="1"/>
        <v>0</v>
      </c>
      <c r="W9" s="11">
        <f t="shared" si="21"/>
        <v>20.851221749514622</v>
      </c>
      <c r="X9" s="11">
        <f t="shared" si="22"/>
        <v>20.851221749514622</v>
      </c>
      <c r="Y9" s="11">
        <f t="shared" si="2"/>
        <v>0</v>
      </c>
      <c r="Z9" s="11">
        <f t="shared" si="23"/>
        <v>22.755553365150252</v>
      </c>
      <c r="AA9" s="11">
        <f t="shared" si="24"/>
        <v>22.755553365150252</v>
      </c>
      <c r="AB9" s="11">
        <f t="shared" si="3"/>
        <v>0</v>
      </c>
      <c r="AC9" s="9">
        <f t="shared" si="25"/>
        <v>16.199299505471316</v>
      </c>
      <c r="AD9" s="9">
        <f t="shared" si="26"/>
        <v>16.199299505471316</v>
      </c>
      <c r="AE9" s="9">
        <f t="shared" si="4"/>
        <v>0</v>
      </c>
      <c r="AF9" s="9">
        <f t="shared" si="5"/>
        <v>17.459381076660321</v>
      </c>
      <c r="AG9" s="9">
        <f t="shared" si="27"/>
        <v>17.459381076660321</v>
      </c>
      <c r="AH9" s="9">
        <f t="shared" si="28"/>
        <v>0</v>
      </c>
      <c r="AI9" s="9">
        <f t="shared" si="6"/>
        <v>18.149148356071134</v>
      </c>
      <c r="AJ9" s="9">
        <f t="shared" si="29"/>
        <v>18.149148356071134</v>
      </c>
      <c r="AK9" s="9">
        <f t="shared" si="30"/>
        <v>0</v>
      </c>
      <c r="AL9" s="9">
        <f t="shared" si="7"/>
        <v>18.743080829617494</v>
      </c>
      <c r="AM9" s="9">
        <f t="shared" si="31"/>
        <v>18.743080829617494</v>
      </c>
      <c r="AN9" s="9">
        <f t="shared" si="32"/>
        <v>0</v>
      </c>
      <c r="AO9" s="9">
        <f t="shared" si="8"/>
        <v>17.084068861227838</v>
      </c>
      <c r="AP9" s="9">
        <f t="shared" si="33"/>
        <v>17.084068861227838</v>
      </c>
      <c r="AQ9" s="9">
        <f t="shared" si="34"/>
        <v>0</v>
      </c>
      <c r="AR9" s="10"/>
      <c r="AS9" s="10"/>
    </row>
    <row r="10" spans="2:47" hidden="1" x14ac:dyDescent="0.2">
      <c r="B10" s="12">
        <v>34090</v>
      </c>
      <c r="C10" s="13">
        <v>7.5379824857185964</v>
      </c>
      <c r="D10" s="13">
        <v>7.5379824857185964</v>
      </c>
      <c r="E10" s="14">
        <f>+C10-D10</f>
        <v>0</v>
      </c>
      <c r="F10" s="8">
        <v>34120</v>
      </c>
      <c r="G10" s="9">
        <f t="shared" si="9"/>
        <v>15.555570437638558</v>
      </c>
      <c r="H10" s="9">
        <f t="shared" ref="H10:H73" si="35">+$D$305/C10-1</f>
        <v>15.555570437638558</v>
      </c>
      <c r="I10" s="9">
        <f t="shared" si="10"/>
        <v>0</v>
      </c>
      <c r="J10" s="10"/>
      <c r="K10" s="9">
        <f t="shared" si="11"/>
        <v>15.846510354805389</v>
      </c>
      <c r="L10" s="9">
        <f t="shared" si="12"/>
        <v>15.846510354805389</v>
      </c>
      <c r="M10" s="9">
        <f t="shared" si="13"/>
        <v>0</v>
      </c>
      <c r="N10" s="11">
        <f t="shared" si="14"/>
        <v>23.443569661920613</v>
      </c>
      <c r="O10" s="11">
        <f t="shared" si="15"/>
        <v>23.443569661920613</v>
      </c>
      <c r="P10" s="11">
        <f t="shared" si="16"/>
        <v>0</v>
      </c>
      <c r="Q10" s="11">
        <f t="shared" si="0"/>
        <v>22.102640571258707</v>
      </c>
      <c r="R10" s="11">
        <f t="shared" si="17"/>
        <v>22.102640571258707</v>
      </c>
      <c r="S10" s="11">
        <f t="shared" si="18"/>
        <v>0</v>
      </c>
      <c r="T10" s="11">
        <f t="shared" si="19"/>
        <v>16.657960900304619</v>
      </c>
      <c r="U10" s="11">
        <f t="shared" si="20"/>
        <v>16.657960900304619</v>
      </c>
      <c r="V10" s="11">
        <f t="shared" si="1"/>
        <v>0</v>
      </c>
      <c r="W10" s="11">
        <f t="shared" si="21"/>
        <v>20.920759342842626</v>
      </c>
      <c r="X10" s="11">
        <f t="shared" si="22"/>
        <v>20.920759342842626</v>
      </c>
      <c r="Y10" s="11">
        <f t="shared" si="2"/>
        <v>0</v>
      </c>
      <c r="Z10" s="11">
        <f t="shared" si="23"/>
        <v>22.831151152227044</v>
      </c>
      <c r="AA10" s="11">
        <f t="shared" si="24"/>
        <v>22.831151152227044</v>
      </c>
      <c r="AB10" s="11">
        <f t="shared" si="3"/>
        <v>0</v>
      </c>
      <c r="AC10" s="9">
        <f t="shared" si="25"/>
        <v>16.254033190765806</v>
      </c>
      <c r="AD10" s="9">
        <f t="shared" si="26"/>
        <v>16.254033190765806</v>
      </c>
      <c r="AE10" s="9">
        <f t="shared" si="4"/>
        <v>0</v>
      </c>
      <c r="AF10" s="9">
        <f t="shared" si="5"/>
        <v>17.518124745509137</v>
      </c>
      <c r="AG10" s="9">
        <f t="shared" si="27"/>
        <v>17.518124745509137</v>
      </c>
      <c r="AH10" s="9">
        <f t="shared" si="28"/>
        <v>0</v>
      </c>
      <c r="AI10" s="9">
        <f t="shared" si="6"/>
        <v>18.21008708554935</v>
      </c>
      <c r="AJ10" s="9">
        <f t="shared" si="29"/>
        <v>18.21008708554935</v>
      </c>
      <c r="AK10" s="9">
        <f t="shared" si="30"/>
        <v>0</v>
      </c>
      <c r="AL10" s="9">
        <f t="shared" si="7"/>
        <v>18.805909642647247</v>
      </c>
      <c r="AM10" s="9">
        <f t="shared" si="31"/>
        <v>18.805909642647247</v>
      </c>
      <c r="AN10" s="9">
        <f t="shared" si="32"/>
        <v>0</v>
      </c>
      <c r="AO10" s="9">
        <f t="shared" si="8"/>
        <v>17.141618166278281</v>
      </c>
      <c r="AP10" s="9">
        <f t="shared" si="33"/>
        <v>17.141618166278281</v>
      </c>
      <c r="AQ10" s="9">
        <f t="shared" si="34"/>
        <v>0</v>
      </c>
      <c r="AR10" s="10"/>
      <c r="AS10" s="10"/>
    </row>
    <row r="11" spans="2:47" hidden="1" x14ac:dyDescent="0.2">
      <c r="B11" s="12">
        <v>34121</v>
      </c>
      <c r="C11" s="13">
        <v>7.5522868623991686</v>
      </c>
      <c r="D11" s="13">
        <v>7.5522868623991686</v>
      </c>
      <c r="E11" s="14">
        <f t="shared" ref="E11:E74" si="36">C11-D11</f>
        <v>0</v>
      </c>
      <c r="F11" s="8">
        <v>34150</v>
      </c>
      <c r="G11" s="9">
        <f t="shared" si="9"/>
        <v>15.524213430149768</v>
      </c>
      <c r="H11" s="9">
        <f t="shared" si="35"/>
        <v>15.524213430149768</v>
      </c>
      <c r="I11" s="9">
        <f t="shared" si="10"/>
        <v>0</v>
      </c>
      <c r="J11" s="10"/>
      <c r="K11" s="9">
        <f t="shared" si="11"/>
        <v>15.814602293808914</v>
      </c>
      <c r="L11" s="9">
        <f t="shared" si="12"/>
        <v>15.814602293808914</v>
      </c>
      <c r="M11" s="9">
        <f t="shared" si="13"/>
        <v>0</v>
      </c>
      <c r="N11" s="11">
        <f t="shared" si="14"/>
        <v>23.397272423185846</v>
      </c>
      <c r="O11" s="11">
        <f t="shared" si="15"/>
        <v>23.397272423185846</v>
      </c>
      <c r="P11" s="11">
        <f t="shared" si="16"/>
        <v>0</v>
      </c>
      <c r="Q11" s="11">
        <f t="shared" si="0"/>
        <v>22.058883113541832</v>
      </c>
      <c r="R11" s="11">
        <f t="shared" si="17"/>
        <v>22.058883113541832</v>
      </c>
      <c r="S11" s="11">
        <f t="shared" si="18"/>
        <v>0</v>
      </c>
      <c r="T11" s="11">
        <f t="shared" si="19"/>
        <v>16.624515914867647</v>
      </c>
      <c r="U11" s="11">
        <f t="shared" si="20"/>
        <v>16.624515914867647</v>
      </c>
      <c r="V11" s="11">
        <f t="shared" si="1"/>
        <v>0</v>
      </c>
      <c r="W11" s="11">
        <f t="shared" si="21"/>
        <v>20.879240422219347</v>
      </c>
      <c r="X11" s="11">
        <f t="shared" si="22"/>
        <v>20.879240422219347</v>
      </c>
      <c r="Y11" s="11">
        <f t="shared" si="2"/>
        <v>0</v>
      </c>
      <c r="Z11" s="11">
        <f t="shared" si="23"/>
        <v>22.786013862155304</v>
      </c>
      <c r="AA11" s="11">
        <f t="shared" si="24"/>
        <v>22.786013862155304</v>
      </c>
      <c r="AB11" s="11">
        <f t="shared" si="3"/>
        <v>0</v>
      </c>
      <c r="AC11" s="9">
        <f t="shared" si="25"/>
        <v>16.221353262882161</v>
      </c>
      <c r="AD11" s="9">
        <f t="shared" si="26"/>
        <v>16.221353262882161</v>
      </c>
      <c r="AE11" s="9">
        <f t="shared" si="4"/>
        <v>0</v>
      </c>
      <c r="AF11" s="9">
        <f t="shared" si="5"/>
        <v>17.483050570414385</v>
      </c>
      <c r="AG11" s="9">
        <f t="shared" si="27"/>
        <v>17.483050570414385</v>
      </c>
      <c r="AH11" s="9">
        <f t="shared" si="28"/>
        <v>0</v>
      </c>
      <c r="AI11" s="9">
        <f t="shared" si="6"/>
        <v>18.173702302139386</v>
      </c>
      <c r="AJ11" s="9">
        <f t="shared" si="29"/>
        <v>18.173702302139386</v>
      </c>
      <c r="AK11" s="9">
        <f t="shared" si="30"/>
        <v>0</v>
      </c>
      <c r="AL11" s="9">
        <f t="shared" si="7"/>
        <v>18.768396344067405</v>
      </c>
      <c r="AM11" s="9">
        <f t="shared" si="31"/>
        <v>18.768396344067405</v>
      </c>
      <c r="AN11" s="9">
        <f t="shared" si="32"/>
        <v>0</v>
      </c>
      <c r="AO11" s="9">
        <f t="shared" si="8"/>
        <v>17.107257111862094</v>
      </c>
      <c r="AP11" s="9">
        <f t="shared" si="33"/>
        <v>17.107257111862094</v>
      </c>
      <c r="AQ11" s="9">
        <f t="shared" si="34"/>
        <v>0</v>
      </c>
      <c r="AR11" s="10"/>
      <c r="AS11" s="10"/>
    </row>
    <row r="12" spans="2:47" hidden="1" x14ac:dyDescent="0.2">
      <c r="B12" s="12">
        <v>34151</v>
      </c>
      <c r="C12" s="13">
        <v>7.560007680282113</v>
      </c>
      <c r="D12" s="13">
        <v>7.560007680282113</v>
      </c>
      <c r="E12" s="14">
        <f t="shared" si="36"/>
        <v>0</v>
      </c>
      <c r="F12" s="8">
        <v>34181</v>
      </c>
      <c r="G12" s="9">
        <f t="shared" si="9"/>
        <v>15.507337727379539</v>
      </c>
      <c r="H12" s="9">
        <f t="shared" si="35"/>
        <v>15.507337727379539</v>
      </c>
      <c r="I12" s="9">
        <f t="shared" si="10"/>
        <v>0</v>
      </c>
      <c r="J12" s="10"/>
      <c r="K12" s="9">
        <f t="shared" si="11"/>
        <v>15.797430025264369</v>
      </c>
      <c r="L12" s="9">
        <f t="shared" si="12"/>
        <v>15.797430025264369</v>
      </c>
      <c r="M12" s="9">
        <f t="shared" si="13"/>
        <v>0</v>
      </c>
      <c r="N12" s="11">
        <f t="shared" si="14"/>
        <v>23.372356192252472</v>
      </c>
      <c r="O12" s="11">
        <f t="shared" si="15"/>
        <v>23.372356192252472</v>
      </c>
      <c r="P12" s="11">
        <f t="shared" si="16"/>
        <v>0</v>
      </c>
      <c r="Q12" s="11">
        <f t="shared" si="0"/>
        <v>22.035333741023585</v>
      </c>
      <c r="R12" s="11">
        <f t="shared" si="17"/>
        <v>22.035333741023585</v>
      </c>
      <c r="S12" s="11">
        <f t="shared" si="18"/>
        <v>0</v>
      </c>
      <c r="T12" s="11">
        <f t="shared" si="19"/>
        <v>16.606516504892358</v>
      </c>
      <c r="U12" s="11">
        <f t="shared" si="20"/>
        <v>16.606516504892358</v>
      </c>
      <c r="V12" s="11">
        <f t="shared" si="1"/>
        <v>0</v>
      </c>
      <c r="W12" s="11">
        <f t="shared" si="21"/>
        <v>20.85689578477173</v>
      </c>
      <c r="X12" s="11">
        <f t="shared" si="22"/>
        <v>20.85689578477173</v>
      </c>
      <c r="Y12" s="11">
        <f t="shared" si="2"/>
        <v>0</v>
      </c>
      <c r="Z12" s="11">
        <f t="shared" si="23"/>
        <v>22.761721891967245</v>
      </c>
      <c r="AA12" s="11">
        <f t="shared" si="24"/>
        <v>22.761721891967245</v>
      </c>
      <c r="AB12" s="11">
        <f t="shared" si="3"/>
        <v>0</v>
      </c>
      <c r="AC12" s="9">
        <f t="shared" si="25"/>
        <v>16.203765591299849</v>
      </c>
      <c r="AD12" s="9">
        <f t="shared" si="26"/>
        <v>16.203765591299849</v>
      </c>
      <c r="AE12" s="9">
        <f t="shared" si="4"/>
        <v>0</v>
      </c>
      <c r="AF12" s="9">
        <f t="shared" si="5"/>
        <v>17.464174363747606</v>
      </c>
      <c r="AG12" s="9">
        <f t="shared" si="27"/>
        <v>17.464174363747606</v>
      </c>
      <c r="AH12" s="9">
        <f t="shared" si="28"/>
        <v>0</v>
      </c>
      <c r="AI12" s="9">
        <f t="shared" si="6"/>
        <v>18.154120752771028</v>
      </c>
      <c r="AJ12" s="9">
        <f t="shared" si="29"/>
        <v>18.154120752771028</v>
      </c>
      <c r="AK12" s="9">
        <f t="shared" si="30"/>
        <v>0</v>
      </c>
      <c r="AL12" s="9">
        <f t="shared" si="7"/>
        <v>18.748207450819518</v>
      </c>
      <c r="AM12" s="9">
        <f t="shared" si="31"/>
        <v>18.748207450819518</v>
      </c>
      <c r="AN12" s="9">
        <f t="shared" si="32"/>
        <v>0</v>
      </c>
      <c r="AO12" s="9">
        <f t="shared" si="8"/>
        <v>17.088764692220121</v>
      </c>
      <c r="AP12" s="9">
        <f t="shared" si="33"/>
        <v>17.088764692220121</v>
      </c>
      <c r="AQ12" s="9">
        <f t="shared" si="34"/>
        <v>0</v>
      </c>
      <c r="AR12" s="10"/>
      <c r="AS12" s="10"/>
    </row>
    <row r="13" spans="2:47" hidden="1" x14ac:dyDescent="0.2">
      <c r="B13" s="12">
        <v>34182</v>
      </c>
      <c r="C13" s="13">
        <v>7.5932269137687038</v>
      </c>
      <c r="D13" s="13">
        <v>7.5932269137687038</v>
      </c>
      <c r="E13" s="14">
        <f t="shared" si="36"/>
        <v>0</v>
      </c>
      <c r="F13" s="8">
        <v>34212</v>
      </c>
      <c r="G13" s="9">
        <f t="shared" si="9"/>
        <v>15.435120590655561</v>
      </c>
      <c r="H13" s="9">
        <f t="shared" si="35"/>
        <v>15.435120590655561</v>
      </c>
      <c r="I13" s="9">
        <f t="shared" si="10"/>
        <v>0</v>
      </c>
      <c r="J13" s="10"/>
      <c r="K13" s="9">
        <f t="shared" si="11"/>
        <v>15.723943778070556</v>
      </c>
      <c r="L13" s="9">
        <f t="shared" si="12"/>
        <v>15.723943778070556</v>
      </c>
      <c r="M13" s="9">
        <f t="shared" si="13"/>
        <v>0</v>
      </c>
      <c r="N13" s="11">
        <f t="shared" si="14"/>
        <v>23.265730774605505</v>
      </c>
      <c r="O13" s="11">
        <f t="shared" si="15"/>
        <v>23.265730774605505</v>
      </c>
      <c r="P13" s="11">
        <f t="shared" si="16"/>
        <v>0</v>
      </c>
      <c r="Q13" s="11">
        <f t="shared" si="0"/>
        <v>21.934557596878985</v>
      </c>
      <c r="R13" s="11">
        <f t="shared" si="17"/>
        <v>21.934557596878985</v>
      </c>
      <c r="S13" s="11">
        <f t="shared" si="18"/>
        <v>0</v>
      </c>
      <c r="T13" s="11">
        <f t="shared" si="19"/>
        <v>16.529490625209903</v>
      </c>
      <c r="U13" s="11">
        <f t="shared" si="20"/>
        <v>16.529490625209903</v>
      </c>
      <c r="V13" s="11">
        <f t="shared" si="1"/>
        <v>0</v>
      </c>
      <c r="W13" s="11">
        <f t="shared" si="21"/>
        <v>20.761275130653011</v>
      </c>
      <c r="X13" s="11">
        <f t="shared" si="22"/>
        <v>20.761275130653011</v>
      </c>
      <c r="Y13" s="11">
        <f t="shared" si="2"/>
        <v>0</v>
      </c>
      <c r="Z13" s="11">
        <f t="shared" si="23"/>
        <v>22.657767908168687</v>
      </c>
      <c r="AA13" s="11">
        <f t="shared" si="24"/>
        <v>22.657767908168687</v>
      </c>
      <c r="AB13" s="11">
        <f t="shared" si="3"/>
        <v>0</v>
      </c>
      <c r="AC13" s="9">
        <f t="shared" si="25"/>
        <v>16.128501686702229</v>
      </c>
      <c r="AD13" s="9">
        <f t="shared" si="26"/>
        <v>16.128501686702229</v>
      </c>
      <c r="AE13" s="9">
        <f t="shared" si="4"/>
        <v>0</v>
      </c>
      <c r="AF13" s="9">
        <f t="shared" si="5"/>
        <v>17.383396359047886</v>
      </c>
      <c r="AG13" s="9">
        <f t="shared" si="27"/>
        <v>17.383396359047886</v>
      </c>
      <c r="AH13" s="9">
        <f t="shared" si="28"/>
        <v>0</v>
      </c>
      <c r="AI13" s="9">
        <f t="shared" si="6"/>
        <v>18.070324335682152</v>
      </c>
      <c r="AJ13" s="9">
        <f t="shared" si="29"/>
        <v>18.070324335682152</v>
      </c>
      <c r="AK13" s="9">
        <f t="shared" si="30"/>
        <v>0</v>
      </c>
      <c r="AL13" s="9">
        <f t="shared" si="7"/>
        <v>18.661811993170168</v>
      </c>
      <c r="AM13" s="9">
        <f t="shared" si="31"/>
        <v>18.661811993170168</v>
      </c>
      <c r="AN13" s="9">
        <f t="shared" si="32"/>
        <v>0</v>
      </c>
      <c r="AO13" s="9">
        <f t="shared" si="8"/>
        <v>17.009629048755379</v>
      </c>
      <c r="AP13" s="9">
        <f t="shared" si="33"/>
        <v>17.009629048755379</v>
      </c>
      <c r="AQ13" s="9">
        <f t="shared" si="34"/>
        <v>0</v>
      </c>
      <c r="AR13" s="10"/>
      <c r="AS13" s="10"/>
    </row>
    <row r="14" spans="2:47" hidden="1" x14ac:dyDescent="0.2">
      <c r="B14" s="12">
        <v>34213</v>
      </c>
      <c r="C14" s="13">
        <v>7.5641672631575219</v>
      </c>
      <c r="D14" s="13">
        <v>7.5641672631575219</v>
      </c>
      <c r="E14" s="14">
        <f t="shared" si="36"/>
        <v>0</v>
      </c>
      <c r="F14" s="8">
        <v>34242</v>
      </c>
      <c r="G14" s="9">
        <f t="shared" si="9"/>
        <v>15.498260239145793</v>
      </c>
      <c r="H14" s="9">
        <f t="shared" si="35"/>
        <v>15.498260239145793</v>
      </c>
      <c r="I14" s="9">
        <f t="shared" si="10"/>
        <v>0</v>
      </c>
      <c r="J14" s="10"/>
      <c r="K14" s="9">
        <f t="shared" si="11"/>
        <v>15.78819301346212</v>
      </c>
      <c r="L14" s="9">
        <f t="shared" si="12"/>
        <v>15.78819301346212</v>
      </c>
      <c r="M14" s="9">
        <f t="shared" si="13"/>
        <v>0</v>
      </c>
      <c r="N14" s="11">
        <f t="shared" si="14"/>
        <v>23.358953681186325</v>
      </c>
      <c r="O14" s="11">
        <f t="shared" si="15"/>
        <v>23.358953681186325</v>
      </c>
      <c r="P14" s="11">
        <f t="shared" si="16"/>
        <v>0</v>
      </c>
      <c r="Q14" s="11">
        <f t="shared" si="0"/>
        <v>22.022666466963532</v>
      </c>
      <c r="R14" s="11">
        <f t="shared" si="17"/>
        <v>22.022666466963532</v>
      </c>
      <c r="S14" s="11">
        <f t="shared" si="18"/>
        <v>0</v>
      </c>
      <c r="T14" s="11">
        <f t="shared" si="19"/>
        <v>16.596834571375886</v>
      </c>
      <c r="U14" s="11">
        <f t="shared" si="20"/>
        <v>16.596834571375886</v>
      </c>
      <c r="V14" s="11">
        <f t="shared" si="1"/>
        <v>0</v>
      </c>
      <c r="W14" s="11">
        <f t="shared" si="21"/>
        <v>20.844876541112384</v>
      </c>
      <c r="X14" s="11">
        <f t="shared" si="22"/>
        <v>20.844876541112384</v>
      </c>
      <c r="Y14" s="11">
        <f t="shared" si="2"/>
        <v>0</v>
      </c>
      <c r="Z14" s="11">
        <f t="shared" si="23"/>
        <v>22.748655172521016</v>
      </c>
      <c r="AA14" s="11">
        <f t="shared" si="24"/>
        <v>22.748655172521016</v>
      </c>
      <c r="AB14" s="11">
        <f t="shared" si="3"/>
        <v>0</v>
      </c>
      <c r="AC14" s="9">
        <f t="shared" si="25"/>
        <v>16.19430513302909</v>
      </c>
      <c r="AD14" s="9">
        <f t="shared" si="26"/>
        <v>16.19430513302909</v>
      </c>
      <c r="AE14" s="9">
        <f t="shared" si="4"/>
        <v>0</v>
      </c>
      <c r="AF14" s="9">
        <f t="shared" si="5"/>
        <v>17.454020798811769</v>
      </c>
      <c r="AG14" s="9">
        <f t="shared" si="27"/>
        <v>17.454020798811769</v>
      </c>
      <c r="AH14" s="9">
        <f t="shared" si="28"/>
        <v>0</v>
      </c>
      <c r="AI14" s="9">
        <f t="shared" si="6"/>
        <v>18.143587782001756</v>
      </c>
      <c r="AJ14" s="9">
        <f t="shared" si="29"/>
        <v>18.143587782001756</v>
      </c>
      <c r="AK14" s="9">
        <f t="shared" si="30"/>
        <v>0</v>
      </c>
      <c r="AL14" s="9">
        <f t="shared" si="7"/>
        <v>18.737347788060269</v>
      </c>
      <c r="AM14" s="9">
        <f t="shared" si="31"/>
        <v>18.737347788060269</v>
      </c>
      <c r="AN14" s="9">
        <f t="shared" si="32"/>
        <v>0</v>
      </c>
      <c r="AO14" s="9">
        <f t="shared" si="8"/>
        <v>17.078817567410024</v>
      </c>
      <c r="AP14" s="9">
        <f t="shared" si="33"/>
        <v>17.078817567410024</v>
      </c>
      <c r="AQ14" s="9">
        <f t="shared" si="34"/>
        <v>0</v>
      </c>
      <c r="AR14" s="10"/>
      <c r="AS14" s="10"/>
    </row>
    <row r="15" spans="2:47" hidden="1" x14ac:dyDescent="0.2">
      <c r="B15" s="12">
        <v>34243</v>
      </c>
      <c r="C15" s="13">
        <v>7.5769304654789558</v>
      </c>
      <c r="D15" s="13">
        <v>7.5769304654789558</v>
      </c>
      <c r="E15" s="14">
        <f t="shared" si="36"/>
        <v>0</v>
      </c>
      <c r="F15" s="8">
        <v>34273</v>
      </c>
      <c r="G15" s="9">
        <f t="shared" si="9"/>
        <v>15.470469218185094</v>
      </c>
      <c r="H15" s="9">
        <f t="shared" si="35"/>
        <v>15.470469218185094</v>
      </c>
      <c r="I15" s="9">
        <f t="shared" si="10"/>
        <v>0</v>
      </c>
      <c r="J15" s="10"/>
      <c r="K15" s="9">
        <f t="shared" si="11"/>
        <v>15.75991360598724</v>
      </c>
      <c r="L15" s="9">
        <f t="shared" si="12"/>
        <v>15.75991360598724</v>
      </c>
      <c r="M15" s="9">
        <f t="shared" si="13"/>
        <v>0</v>
      </c>
      <c r="N15" s="11">
        <f t="shared" si="14"/>
        <v>23.317921464302735</v>
      </c>
      <c r="O15" s="11">
        <f t="shared" si="15"/>
        <v>23.317921464302735</v>
      </c>
      <c r="P15" s="11">
        <f t="shared" si="16"/>
        <v>0</v>
      </c>
      <c r="Q15" s="11">
        <f t="shared" si="0"/>
        <v>21.983885201722217</v>
      </c>
      <c r="R15" s="11">
        <f t="shared" si="17"/>
        <v>21.983885201722217</v>
      </c>
      <c r="S15" s="11">
        <f t="shared" si="18"/>
        <v>0</v>
      </c>
      <c r="T15" s="11">
        <f t="shared" si="19"/>
        <v>16.567193021822998</v>
      </c>
      <c r="U15" s="11">
        <f t="shared" si="20"/>
        <v>16.567193021822998</v>
      </c>
      <c r="V15" s="11">
        <f t="shared" si="1"/>
        <v>0</v>
      </c>
      <c r="W15" s="11">
        <f t="shared" si="21"/>
        <v>20.808079241697897</v>
      </c>
      <c r="X15" s="11">
        <f t="shared" si="22"/>
        <v>20.808079241697897</v>
      </c>
      <c r="Y15" s="11">
        <f t="shared" si="2"/>
        <v>0</v>
      </c>
      <c r="Z15" s="11">
        <f t="shared" si="23"/>
        <v>22.7086509924365</v>
      </c>
      <c r="AA15" s="11">
        <f t="shared" si="24"/>
        <v>22.7086509924365</v>
      </c>
      <c r="AB15" s="11">
        <f t="shared" si="3"/>
        <v>0</v>
      </c>
      <c r="AC15" s="9">
        <f t="shared" si="25"/>
        <v>16.165341637034352</v>
      </c>
      <c r="AD15" s="9">
        <f t="shared" si="26"/>
        <v>16.165341637034352</v>
      </c>
      <c r="AE15" s="9">
        <f t="shared" si="4"/>
        <v>0</v>
      </c>
      <c r="AF15" s="9">
        <f t="shared" si="5"/>
        <v>17.422935334563114</v>
      </c>
      <c r="AG15" s="9">
        <f t="shared" si="27"/>
        <v>17.422935334563114</v>
      </c>
      <c r="AH15" s="9">
        <f t="shared" si="28"/>
        <v>0</v>
      </c>
      <c r="AI15" s="9">
        <f t="shared" si="6"/>
        <v>18.111340754642455</v>
      </c>
      <c r="AJ15" s="9">
        <f t="shared" si="29"/>
        <v>18.111340754642455</v>
      </c>
      <c r="AK15" s="9">
        <f t="shared" si="30"/>
        <v>0</v>
      </c>
      <c r="AL15" s="9">
        <f t="shared" si="7"/>
        <v>18.704100582710392</v>
      </c>
      <c r="AM15" s="9">
        <f t="shared" si="31"/>
        <v>18.704100582710392</v>
      </c>
      <c r="AN15" s="9">
        <f t="shared" si="32"/>
        <v>0</v>
      </c>
      <c r="AO15" s="9">
        <f t="shared" si="8"/>
        <v>17.048364126218182</v>
      </c>
      <c r="AP15" s="9">
        <f t="shared" si="33"/>
        <v>17.048364126218182</v>
      </c>
      <c r="AQ15" s="9">
        <f t="shared" si="34"/>
        <v>0</v>
      </c>
      <c r="AR15" s="10"/>
      <c r="AS15" s="10"/>
    </row>
    <row r="16" spans="2:47" hidden="1" x14ac:dyDescent="0.2">
      <c r="B16" s="12">
        <v>34274</v>
      </c>
      <c r="C16" s="13">
        <v>7.5110623794019418</v>
      </c>
      <c r="D16" s="13">
        <v>7.5110623794019418</v>
      </c>
      <c r="E16" s="14">
        <f t="shared" si="36"/>
        <v>0</v>
      </c>
      <c r="F16" s="8">
        <v>34303</v>
      </c>
      <c r="G16" s="9">
        <f t="shared" si="9"/>
        <v>15.614906613242198</v>
      </c>
      <c r="H16" s="9">
        <f t="shared" si="35"/>
        <v>15.614906613242198</v>
      </c>
      <c r="I16" s="9">
        <f t="shared" si="10"/>
        <v>0</v>
      </c>
      <c r="J16" s="10"/>
      <c r="K16" s="9">
        <f t="shared" si="11"/>
        <v>15.906889276841728</v>
      </c>
      <c r="L16" s="9">
        <f t="shared" si="12"/>
        <v>15.906889276841728</v>
      </c>
      <c r="M16" s="9">
        <f t="shared" si="13"/>
        <v>0</v>
      </c>
      <c r="N16" s="11">
        <f t="shared" si="14"/>
        <v>23.531176908514915</v>
      </c>
      <c r="O16" s="11">
        <f t="shared" si="15"/>
        <v>23.531176908514915</v>
      </c>
      <c r="P16" s="11">
        <f t="shared" si="16"/>
        <v>0</v>
      </c>
      <c r="Q16" s="11">
        <f t="shared" si="0"/>
        <v>22.185441846092914</v>
      </c>
      <c r="R16" s="11">
        <f t="shared" si="17"/>
        <v>22.185441846092914</v>
      </c>
      <c r="S16" s="11">
        <f t="shared" si="18"/>
        <v>0</v>
      </c>
      <c r="T16" s="11">
        <f t="shared" si="19"/>
        <v>16.721248110656528</v>
      </c>
      <c r="U16" s="11">
        <f t="shared" si="20"/>
        <v>16.721248110656528</v>
      </c>
      <c r="V16" s="11">
        <f t="shared" si="1"/>
        <v>0</v>
      </c>
      <c r="W16" s="11">
        <f t="shared" si="21"/>
        <v>20.999324683169107</v>
      </c>
      <c r="X16" s="11">
        <f t="shared" si="22"/>
        <v>20.999324683169107</v>
      </c>
      <c r="Y16" s="11">
        <f t="shared" si="2"/>
        <v>0</v>
      </c>
      <c r="Z16" s="11">
        <f t="shared" si="23"/>
        <v>22.916563453478268</v>
      </c>
      <c r="AA16" s="11">
        <f t="shared" si="24"/>
        <v>22.916563453478268</v>
      </c>
      <c r="AB16" s="11">
        <f t="shared" si="3"/>
        <v>0</v>
      </c>
      <c r="AC16" s="9">
        <f t="shared" si="25"/>
        <v>16.315872699536268</v>
      </c>
      <c r="AD16" s="9">
        <f t="shared" si="26"/>
        <v>16.315872699536268</v>
      </c>
      <c r="AE16" s="9">
        <f t="shared" si="4"/>
        <v>0</v>
      </c>
      <c r="AF16" s="9">
        <f t="shared" si="5"/>
        <v>17.584494835617996</v>
      </c>
      <c r="AG16" s="9">
        <f t="shared" si="27"/>
        <v>17.584494835617996</v>
      </c>
      <c r="AH16" s="9">
        <f t="shared" si="28"/>
        <v>0</v>
      </c>
      <c r="AI16" s="9">
        <f t="shared" si="6"/>
        <v>18.278937210947504</v>
      </c>
      <c r="AJ16" s="9">
        <f t="shared" si="29"/>
        <v>18.278937210947504</v>
      </c>
      <c r="AK16" s="9">
        <f t="shared" si="30"/>
        <v>0</v>
      </c>
      <c r="AL16" s="9">
        <f t="shared" si="7"/>
        <v>18.876895232480756</v>
      </c>
      <c r="AM16" s="9">
        <f t="shared" si="31"/>
        <v>18.876895232480756</v>
      </c>
      <c r="AN16" s="9">
        <f t="shared" si="32"/>
        <v>0</v>
      </c>
      <c r="AO16" s="9">
        <f t="shared" si="8"/>
        <v>17.206638833811503</v>
      </c>
      <c r="AP16" s="9">
        <f t="shared" si="33"/>
        <v>17.206638833811503</v>
      </c>
      <c r="AQ16" s="9">
        <f t="shared" si="34"/>
        <v>0</v>
      </c>
      <c r="AR16" s="10"/>
      <c r="AS16" s="10"/>
    </row>
    <row r="17" spans="2:45" hidden="1" x14ac:dyDescent="0.2">
      <c r="B17" s="12">
        <v>34304</v>
      </c>
      <c r="C17" s="13">
        <v>7.4488593912260432</v>
      </c>
      <c r="D17" s="13">
        <v>7.4488593912260432</v>
      </c>
      <c r="E17" s="14">
        <f t="shared" si="36"/>
        <v>0</v>
      </c>
      <c r="F17" s="8">
        <v>34334</v>
      </c>
      <c r="G17" s="9">
        <f t="shared" si="9"/>
        <v>15.753652263458726</v>
      </c>
      <c r="H17" s="9">
        <f t="shared" si="35"/>
        <v>15.753652263458726</v>
      </c>
      <c r="I17" s="9">
        <f t="shared" si="10"/>
        <v>0</v>
      </c>
      <c r="J17" s="10"/>
      <c r="K17" s="9">
        <f t="shared" si="11"/>
        <v>16.048073178771379</v>
      </c>
      <c r="L17" s="9">
        <f t="shared" si="12"/>
        <v>16.048073178771379</v>
      </c>
      <c r="M17" s="9">
        <f t="shared" si="13"/>
        <v>0</v>
      </c>
      <c r="N17" s="11">
        <f t="shared" si="14"/>
        <v>23.736028742472016</v>
      </c>
      <c r="O17" s="11">
        <f t="shared" si="15"/>
        <v>23.736028742472016</v>
      </c>
      <c r="P17" s="11">
        <f t="shared" si="16"/>
        <v>0</v>
      </c>
      <c r="Q17" s="11">
        <f t="shared" si="0"/>
        <v>22.379055886747818</v>
      </c>
      <c r="R17" s="11">
        <f t="shared" si="17"/>
        <v>22.379055886747818</v>
      </c>
      <c r="S17" s="11">
        <f t="shared" si="18"/>
        <v>0</v>
      </c>
      <c r="T17" s="11">
        <f t="shared" si="19"/>
        <v>16.869232456822029</v>
      </c>
      <c r="U17" s="11">
        <f t="shared" si="20"/>
        <v>16.869232456822029</v>
      </c>
      <c r="V17" s="11">
        <f t="shared" si="1"/>
        <v>0</v>
      </c>
      <c r="W17" s="11">
        <f t="shared" si="21"/>
        <v>21.183033847387829</v>
      </c>
      <c r="X17" s="11">
        <f t="shared" si="22"/>
        <v>21.183033847387829</v>
      </c>
      <c r="Y17" s="11">
        <f t="shared" si="2"/>
        <v>0</v>
      </c>
      <c r="Z17" s="11">
        <f t="shared" si="23"/>
        <v>23.116282851518882</v>
      </c>
      <c r="AA17" s="11">
        <f t="shared" si="24"/>
        <v>23.116282851518882</v>
      </c>
      <c r="AB17" s="11">
        <f t="shared" si="3"/>
        <v>0</v>
      </c>
      <c r="AC17" s="9">
        <f t="shared" si="25"/>
        <v>16.460471888246062</v>
      </c>
      <c r="AD17" s="9">
        <f t="shared" si="26"/>
        <v>16.460471888246062</v>
      </c>
      <c r="AE17" s="9">
        <f t="shared" si="4"/>
        <v>0</v>
      </c>
      <c r="AF17" s="9">
        <f t="shared" si="5"/>
        <v>17.73968787280657</v>
      </c>
      <c r="AG17" s="9">
        <f t="shared" si="27"/>
        <v>17.73968787280657</v>
      </c>
      <c r="AH17" s="9">
        <f t="shared" si="28"/>
        <v>0</v>
      </c>
      <c r="AI17" s="9">
        <f t="shared" si="6"/>
        <v>18.439929309253049</v>
      </c>
      <c r="AJ17" s="9">
        <f t="shared" si="29"/>
        <v>18.439929309253049</v>
      </c>
      <c r="AK17" s="9">
        <f t="shared" si="30"/>
        <v>0</v>
      </c>
      <c r="AL17" s="9">
        <f t="shared" si="7"/>
        <v>19.042880682625771</v>
      </c>
      <c r="AM17" s="9">
        <f t="shared" si="31"/>
        <v>19.042880682625771</v>
      </c>
      <c r="AN17" s="9">
        <f t="shared" si="32"/>
        <v>0</v>
      </c>
      <c r="AO17" s="9">
        <f t="shared" si="8"/>
        <v>17.358676519129659</v>
      </c>
      <c r="AP17" s="9">
        <f t="shared" si="33"/>
        <v>17.358676519129659</v>
      </c>
      <c r="AQ17" s="9">
        <f t="shared" si="34"/>
        <v>0</v>
      </c>
      <c r="AR17" s="10"/>
      <c r="AS17" s="10"/>
    </row>
    <row r="18" spans="2:45" hidden="1" x14ac:dyDescent="0.2">
      <c r="B18" s="12">
        <v>34335</v>
      </c>
      <c r="C18" s="13">
        <v>7.4125880959717492</v>
      </c>
      <c r="D18" s="13">
        <v>7.4125880959717492</v>
      </c>
      <c r="E18" s="14">
        <f t="shared" si="36"/>
        <v>0</v>
      </c>
      <c r="F18" s="8">
        <v>34365</v>
      </c>
      <c r="G18" s="9">
        <f t="shared" si="9"/>
        <v>15.835631278071169</v>
      </c>
      <c r="H18" s="9">
        <f t="shared" si="35"/>
        <v>15.835631278071169</v>
      </c>
      <c r="I18" s="9">
        <f t="shared" si="10"/>
        <v>0</v>
      </c>
      <c r="J18" s="10"/>
      <c r="K18" s="9">
        <f t="shared" si="11"/>
        <v>16.13149285456856</v>
      </c>
      <c r="L18" s="9">
        <f t="shared" si="12"/>
        <v>16.13149285456856</v>
      </c>
      <c r="M18" s="9">
        <f t="shared" si="13"/>
        <v>0</v>
      </c>
      <c r="N18" s="11">
        <f t="shared" si="14"/>
        <v>23.85706714232921</v>
      </c>
      <c r="O18" s="11">
        <f t="shared" si="15"/>
        <v>23.85706714232921</v>
      </c>
      <c r="P18" s="11">
        <f t="shared" si="16"/>
        <v>0</v>
      </c>
      <c r="Q18" s="11">
        <f t="shared" si="0"/>
        <v>22.493454343515666</v>
      </c>
      <c r="R18" s="11">
        <f t="shared" si="17"/>
        <v>22.493454343515666</v>
      </c>
      <c r="S18" s="11">
        <f t="shared" si="18"/>
        <v>0</v>
      </c>
      <c r="T18" s="11">
        <f t="shared" si="19"/>
        <v>16.956670231323656</v>
      </c>
      <c r="U18" s="11">
        <f t="shared" si="20"/>
        <v>16.956670231323656</v>
      </c>
      <c r="V18" s="11">
        <f t="shared" si="1"/>
        <v>0</v>
      </c>
      <c r="W18" s="11">
        <f t="shared" si="21"/>
        <v>21.291579926017484</v>
      </c>
      <c r="X18" s="11">
        <f t="shared" si="22"/>
        <v>21.291579926017484</v>
      </c>
      <c r="Y18" s="11">
        <f t="shared" si="2"/>
        <v>0</v>
      </c>
      <c r="Z18" s="11">
        <f t="shared" si="23"/>
        <v>23.234288709178621</v>
      </c>
      <c r="AA18" s="11">
        <f t="shared" si="24"/>
        <v>23.234288709178621</v>
      </c>
      <c r="AB18" s="11">
        <f t="shared" si="3"/>
        <v>0</v>
      </c>
      <c r="AC18" s="9">
        <f t="shared" si="25"/>
        <v>16.545909514475696</v>
      </c>
      <c r="AD18" s="9">
        <f t="shared" si="26"/>
        <v>16.545909514475696</v>
      </c>
      <c r="AE18" s="9">
        <f t="shared" si="4"/>
        <v>0</v>
      </c>
      <c r="AF18" s="9">
        <f t="shared" si="5"/>
        <v>17.831384962002346</v>
      </c>
      <c r="AG18" s="9">
        <f t="shared" si="27"/>
        <v>17.831384962002346</v>
      </c>
      <c r="AH18" s="9">
        <f t="shared" si="28"/>
        <v>0</v>
      </c>
      <c r="AI18" s="9">
        <f t="shared" si="6"/>
        <v>18.535052821657807</v>
      </c>
      <c r="AJ18" s="9">
        <f t="shared" si="29"/>
        <v>18.535052821657807</v>
      </c>
      <c r="AK18" s="9">
        <f t="shared" si="30"/>
        <v>0</v>
      </c>
      <c r="AL18" s="9">
        <f t="shared" si="7"/>
        <v>19.140954558251096</v>
      </c>
      <c r="AM18" s="9">
        <f t="shared" si="31"/>
        <v>19.140954558251096</v>
      </c>
      <c r="AN18" s="9">
        <f t="shared" si="32"/>
        <v>0</v>
      </c>
      <c r="AO18" s="9">
        <f t="shared" si="8"/>
        <v>17.448509242583604</v>
      </c>
      <c r="AP18" s="9">
        <f t="shared" si="33"/>
        <v>17.448509242583604</v>
      </c>
      <c r="AQ18" s="9">
        <f t="shared" si="34"/>
        <v>0</v>
      </c>
      <c r="AR18" s="10"/>
      <c r="AS18" s="10"/>
    </row>
    <row r="19" spans="2:45" hidden="1" x14ac:dyDescent="0.2">
      <c r="B19" s="12">
        <v>34366</v>
      </c>
      <c r="C19" s="13">
        <v>7.3658827644727394</v>
      </c>
      <c r="D19" s="13">
        <v>7.3658827644727394</v>
      </c>
      <c r="E19" s="14">
        <f t="shared" si="36"/>
        <v>0</v>
      </c>
      <c r="F19" s="8">
        <v>34393</v>
      </c>
      <c r="G19" s="9">
        <f t="shared" si="9"/>
        <v>15.942382059339366</v>
      </c>
      <c r="H19" s="9">
        <f t="shared" si="35"/>
        <v>15.942382059339366</v>
      </c>
      <c r="I19" s="9">
        <f t="shared" si="10"/>
        <v>0</v>
      </c>
      <c r="J19" s="10"/>
      <c r="K19" s="9">
        <f t="shared" si="11"/>
        <v>16.240119624560712</v>
      </c>
      <c r="L19" s="9">
        <f t="shared" si="12"/>
        <v>16.240119624560712</v>
      </c>
      <c r="M19" s="9">
        <f t="shared" si="13"/>
        <v>0</v>
      </c>
      <c r="N19" s="11">
        <f t="shared" si="14"/>
        <v>24.014679963235778</v>
      </c>
      <c r="O19" s="11">
        <f t="shared" si="15"/>
        <v>24.014679963235778</v>
      </c>
      <c r="P19" s="11">
        <f t="shared" si="16"/>
        <v>0</v>
      </c>
      <c r="Q19" s="11">
        <f t="shared" si="0"/>
        <v>22.642420816137673</v>
      </c>
      <c r="R19" s="11">
        <f t="shared" si="17"/>
        <v>22.642420816137673</v>
      </c>
      <c r="S19" s="11">
        <f t="shared" si="18"/>
        <v>0</v>
      </c>
      <c r="T19" s="11">
        <f t="shared" si="19"/>
        <v>17.070529257130783</v>
      </c>
      <c r="U19" s="11">
        <f t="shared" si="20"/>
        <v>17.070529257130783</v>
      </c>
      <c r="V19" s="11">
        <f t="shared" si="1"/>
        <v>0</v>
      </c>
      <c r="W19" s="11">
        <f t="shared" si="21"/>
        <v>21.432925595419519</v>
      </c>
      <c r="X19" s="11">
        <f t="shared" si="22"/>
        <v>21.432925595419519</v>
      </c>
      <c r="Y19" s="11">
        <f t="shared" si="2"/>
        <v>0</v>
      </c>
      <c r="Z19" s="11">
        <f t="shared" si="23"/>
        <v>23.387952638404339</v>
      </c>
      <c r="AA19" s="11">
        <f t="shared" si="24"/>
        <v>23.387952638404339</v>
      </c>
      <c r="AB19" s="11">
        <f t="shared" si="3"/>
        <v>0</v>
      </c>
      <c r="AC19" s="9">
        <f t="shared" si="25"/>
        <v>16.657164003113198</v>
      </c>
      <c r="AD19" s="9">
        <f t="shared" si="26"/>
        <v>16.657164003113198</v>
      </c>
      <c r="AE19" s="9">
        <f t="shared" si="4"/>
        <v>0</v>
      </c>
      <c r="AF19" s="9">
        <f t="shared" si="5"/>
        <v>17.950790348343538</v>
      </c>
      <c r="AG19" s="9">
        <f t="shared" si="27"/>
        <v>17.950790348343538</v>
      </c>
      <c r="AH19" s="9">
        <f t="shared" si="28"/>
        <v>0</v>
      </c>
      <c r="AI19" s="9">
        <f t="shared" si="6"/>
        <v>18.658920000522894</v>
      </c>
      <c r="AJ19" s="9">
        <f t="shared" si="29"/>
        <v>18.658920000522894</v>
      </c>
      <c r="AK19" s="9">
        <f t="shared" si="30"/>
        <v>0</v>
      </c>
      <c r="AL19" s="9">
        <f t="shared" si="7"/>
        <v>19.268663617630477</v>
      </c>
      <c r="AM19" s="9">
        <f t="shared" si="31"/>
        <v>19.268663617630477</v>
      </c>
      <c r="AN19" s="9">
        <f t="shared" si="32"/>
        <v>0</v>
      </c>
      <c r="AO19" s="9">
        <f t="shared" si="8"/>
        <v>17.56548690397041</v>
      </c>
      <c r="AP19" s="9">
        <f t="shared" si="33"/>
        <v>17.56548690397041</v>
      </c>
      <c r="AQ19" s="9">
        <f t="shared" si="34"/>
        <v>0</v>
      </c>
      <c r="AR19" s="10"/>
      <c r="AS19" s="10"/>
    </row>
    <row r="20" spans="2:45" hidden="1" x14ac:dyDescent="0.2">
      <c r="B20" s="12">
        <v>34394</v>
      </c>
      <c r="C20" s="13">
        <v>7.3719092588597084</v>
      </c>
      <c r="D20" s="13">
        <v>7.3719092588597084</v>
      </c>
      <c r="E20" s="14">
        <f t="shared" si="36"/>
        <v>0</v>
      </c>
      <c r="F20" s="8">
        <v>34424</v>
      </c>
      <c r="G20" s="9">
        <f t="shared" si="9"/>
        <v>15.928531757226683</v>
      </c>
      <c r="H20" s="9">
        <f t="shared" si="35"/>
        <v>15.928531757226683</v>
      </c>
      <c r="I20" s="9">
        <f t="shared" si="10"/>
        <v>0</v>
      </c>
      <c r="J20" s="10"/>
      <c r="K20" s="9">
        <f t="shared" si="11"/>
        <v>16.22602592366183</v>
      </c>
      <c r="L20" s="9">
        <f t="shared" si="12"/>
        <v>16.22602592366183</v>
      </c>
      <c r="M20" s="9">
        <f t="shared" si="13"/>
        <v>0</v>
      </c>
      <c r="N20" s="11">
        <f t="shared" si="14"/>
        <v>23.994230602955184</v>
      </c>
      <c r="O20" s="11">
        <f t="shared" si="15"/>
        <v>23.994230602955184</v>
      </c>
      <c r="P20" s="11">
        <f t="shared" si="16"/>
        <v>0</v>
      </c>
      <c r="Q20" s="11">
        <f t="shared" si="0"/>
        <v>22.623093269997359</v>
      </c>
      <c r="R20" s="11">
        <f t="shared" si="17"/>
        <v>22.623093269997359</v>
      </c>
      <c r="S20" s="11">
        <f t="shared" si="18"/>
        <v>0</v>
      </c>
      <c r="T20" s="11">
        <f t="shared" si="19"/>
        <v>17.0557567010244</v>
      </c>
      <c r="U20" s="11">
        <f t="shared" si="20"/>
        <v>17.0557567010244</v>
      </c>
      <c r="V20" s="11">
        <f t="shared" si="1"/>
        <v>0</v>
      </c>
      <c r="W20" s="11">
        <f t="shared" si="21"/>
        <v>21.414586804824449</v>
      </c>
      <c r="X20" s="11">
        <f t="shared" si="22"/>
        <v>21.414586804824449</v>
      </c>
      <c r="Y20" s="11">
        <f t="shared" si="2"/>
        <v>0</v>
      </c>
      <c r="Z20" s="11">
        <f t="shared" si="23"/>
        <v>23.368015624189418</v>
      </c>
      <c r="AA20" s="11">
        <f t="shared" si="24"/>
        <v>23.368015624189418</v>
      </c>
      <c r="AB20" s="11">
        <f t="shared" si="3"/>
        <v>0</v>
      </c>
      <c r="AC20" s="9">
        <f t="shared" si="25"/>
        <v>16.642729370778753</v>
      </c>
      <c r="AD20" s="9">
        <f t="shared" si="26"/>
        <v>16.642729370778753</v>
      </c>
      <c r="AE20" s="9">
        <f t="shared" si="4"/>
        <v>0</v>
      </c>
      <c r="AF20" s="9">
        <f t="shared" si="5"/>
        <v>17.9352981837424</v>
      </c>
      <c r="AG20" s="9">
        <f t="shared" si="27"/>
        <v>17.9352981837424</v>
      </c>
      <c r="AH20" s="9">
        <f t="shared" si="28"/>
        <v>0</v>
      </c>
      <c r="AI20" s="9">
        <f t="shared" si="6"/>
        <v>18.64284894391098</v>
      </c>
      <c r="AJ20" s="9">
        <f t="shared" si="29"/>
        <v>18.64284894391098</v>
      </c>
      <c r="AK20" s="9">
        <f t="shared" si="30"/>
        <v>0</v>
      </c>
      <c r="AL20" s="9">
        <f t="shared" si="7"/>
        <v>19.252094099038505</v>
      </c>
      <c r="AM20" s="9">
        <f t="shared" si="31"/>
        <v>19.252094099038505</v>
      </c>
      <c r="AN20" s="9">
        <f t="shared" si="32"/>
        <v>0</v>
      </c>
      <c r="AO20" s="9">
        <f t="shared" si="8"/>
        <v>17.550309722769537</v>
      </c>
      <c r="AP20" s="9">
        <f t="shared" si="33"/>
        <v>17.550309722769537</v>
      </c>
      <c r="AQ20" s="9">
        <f t="shared" si="34"/>
        <v>0</v>
      </c>
      <c r="AR20" s="10"/>
      <c r="AS20" s="10"/>
    </row>
    <row r="21" spans="2:45" hidden="1" x14ac:dyDescent="0.2">
      <c r="B21" s="12">
        <v>34425</v>
      </c>
      <c r="C21" s="13">
        <v>7.3982751718026973</v>
      </c>
      <c r="D21" s="13">
        <v>7.3982751718026973</v>
      </c>
      <c r="E21" s="14">
        <f t="shared" si="36"/>
        <v>0</v>
      </c>
      <c r="F21" s="8">
        <v>34454</v>
      </c>
      <c r="G21" s="9">
        <f t="shared" si="9"/>
        <v>15.86820199330214</v>
      </c>
      <c r="H21" s="9">
        <f t="shared" si="35"/>
        <v>15.86820199330214</v>
      </c>
      <c r="I21" s="9">
        <f t="shared" si="10"/>
        <v>0</v>
      </c>
      <c r="J21" s="10"/>
      <c r="K21" s="9">
        <f t="shared" si="11"/>
        <v>16.164635952444218</v>
      </c>
      <c r="L21" s="9">
        <f t="shared" si="12"/>
        <v>16.164635952444218</v>
      </c>
      <c r="M21" s="9">
        <f t="shared" si="13"/>
        <v>0</v>
      </c>
      <c r="N21" s="11">
        <f t="shared" si="14"/>
        <v>23.905156367021632</v>
      </c>
      <c r="O21" s="11">
        <f t="shared" si="15"/>
        <v>23.905156367021632</v>
      </c>
      <c r="P21" s="11">
        <f t="shared" si="16"/>
        <v>0</v>
      </c>
      <c r="Q21" s="11">
        <f t="shared" si="0"/>
        <v>22.5389054821499</v>
      </c>
      <c r="R21" s="11">
        <f t="shared" si="17"/>
        <v>22.5389054821499</v>
      </c>
      <c r="S21" s="11">
        <f t="shared" si="18"/>
        <v>0</v>
      </c>
      <c r="T21" s="11">
        <f t="shared" si="19"/>
        <v>16.991409742004357</v>
      </c>
      <c r="U21" s="11">
        <f t="shared" si="20"/>
        <v>16.991409742004357</v>
      </c>
      <c r="V21" s="11">
        <f t="shared" si="1"/>
        <v>0</v>
      </c>
      <c r="W21" s="11">
        <f t="shared" si="21"/>
        <v>21.334705882497918</v>
      </c>
      <c r="X21" s="11">
        <f t="shared" si="22"/>
        <v>21.334705882497918</v>
      </c>
      <c r="Y21" s="11">
        <f t="shared" si="2"/>
        <v>0</v>
      </c>
      <c r="Z21" s="11">
        <f t="shared" si="23"/>
        <v>23.281173088108915</v>
      </c>
      <c r="AA21" s="11">
        <f t="shared" si="24"/>
        <v>23.281173088108915</v>
      </c>
      <c r="AB21" s="11">
        <f t="shared" si="3"/>
        <v>0</v>
      </c>
      <c r="AC21" s="9">
        <f t="shared" si="25"/>
        <v>16.579854355202205</v>
      </c>
      <c r="AD21" s="9">
        <f t="shared" si="26"/>
        <v>16.579854355202205</v>
      </c>
      <c r="AE21" s="9">
        <f t="shared" si="4"/>
        <v>0</v>
      </c>
      <c r="AF21" s="9">
        <f t="shared" si="5"/>
        <v>17.867816721932911</v>
      </c>
      <c r="AG21" s="9">
        <f t="shared" si="27"/>
        <v>17.867816721932911</v>
      </c>
      <c r="AH21" s="9">
        <f t="shared" si="28"/>
        <v>0</v>
      </c>
      <c r="AI21" s="9">
        <f t="shared" si="6"/>
        <v>18.572845918451566</v>
      </c>
      <c r="AJ21" s="9">
        <f t="shared" si="29"/>
        <v>18.572845918451566</v>
      </c>
      <c r="AK21" s="9">
        <f t="shared" si="30"/>
        <v>0</v>
      </c>
      <c r="AL21" s="9">
        <f t="shared" si="7"/>
        <v>19.179919850645636</v>
      </c>
      <c r="AM21" s="9">
        <f t="shared" si="31"/>
        <v>19.179919850645636</v>
      </c>
      <c r="AN21" s="9">
        <f t="shared" si="32"/>
        <v>0</v>
      </c>
      <c r="AO21" s="9">
        <f t="shared" si="8"/>
        <v>17.484200279709061</v>
      </c>
      <c r="AP21" s="9">
        <f t="shared" si="33"/>
        <v>17.484200279709061</v>
      </c>
      <c r="AQ21" s="9">
        <f t="shared" si="34"/>
        <v>0</v>
      </c>
      <c r="AR21" s="10"/>
      <c r="AS21" s="10"/>
    </row>
    <row r="22" spans="2:45" hidden="1" x14ac:dyDescent="0.2">
      <c r="B22" s="12">
        <v>34455</v>
      </c>
      <c r="C22" s="13">
        <v>7.4849060286153755</v>
      </c>
      <c r="D22" s="13">
        <v>7.4849060286153755</v>
      </c>
      <c r="E22" s="14">
        <f t="shared" si="36"/>
        <v>0</v>
      </c>
      <c r="F22" s="8">
        <v>34485</v>
      </c>
      <c r="G22" s="9">
        <f t="shared" si="9"/>
        <v>15.672968173935217</v>
      </c>
      <c r="H22" s="9">
        <f t="shared" si="35"/>
        <v>15.672968173935217</v>
      </c>
      <c r="I22" s="9">
        <f t="shared" si="10"/>
        <v>0</v>
      </c>
      <c r="J22" s="10"/>
      <c r="K22" s="9">
        <f t="shared" si="11"/>
        <v>15.965971184476111</v>
      </c>
      <c r="L22" s="9">
        <f t="shared" si="12"/>
        <v>15.965971184476111</v>
      </c>
      <c r="M22" s="9">
        <f t="shared" si="13"/>
        <v>0</v>
      </c>
      <c r="N22" s="11">
        <f t="shared" si="14"/>
        <v>23.616902242403324</v>
      </c>
      <c r="O22" s="11">
        <f t="shared" si="15"/>
        <v>23.616902242403324</v>
      </c>
      <c r="P22" s="11">
        <f t="shared" si="16"/>
        <v>0</v>
      </c>
      <c r="Q22" s="11">
        <f t="shared" si="0"/>
        <v>22.266464446476867</v>
      </c>
      <c r="R22" s="11">
        <f t="shared" si="17"/>
        <v>22.266464446476867</v>
      </c>
      <c r="S22" s="11">
        <f t="shared" si="18"/>
        <v>0</v>
      </c>
      <c r="T22" s="11">
        <f t="shared" si="19"/>
        <v>16.783175832953379</v>
      </c>
      <c r="U22" s="11">
        <f t="shared" si="20"/>
        <v>16.783175832953379</v>
      </c>
      <c r="V22" s="11">
        <f t="shared" si="1"/>
        <v>0</v>
      </c>
      <c r="W22" s="11">
        <f t="shared" si="21"/>
        <v>21.07620234219123</v>
      </c>
      <c r="X22" s="11">
        <f t="shared" si="22"/>
        <v>21.07620234219123</v>
      </c>
      <c r="Y22" s="11">
        <f t="shared" si="2"/>
        <v>0</v>
      </c>
      <c r="Z22" s="11">
        <f t="shared" si="23"/>
        <v>23.000140992181727</v>
      </c>
      <c r="AA22" s="11">
        <f t="shared" si="24"/>
        <v>23.000140992181727</v>
      </c>
      <c r="AB22" s="11">
        <f t="shared" si="3"/>
        <v>0</v>
      </c>
      <c r="AC22" s="9">
        <f t="shared" si="25"/>
        <v>16.37638381868366</v>
      </c>
      <c r="AD22" s="9">
        <f t="shared" si="26"/>
        <v>16.37638381868366</v>
      </c>
      <c r="AE22" s="9">
        <f t="shared" si="4"/>
        <v>0</v>
      </c>
      <c r="AF22" s="9">
        <f t="shared" si="5"/>
        <v>17.649439213577207</v>
      </c>
      <c r="AG22" s="9">
        <f t="shared" si="27"/>
        <v>17.649439213577207</v>
      </c>
      <c r="AH22" s="9">
        <f t="shared" si="28"/>
        <v>0</v>
      </c>
      <c r="AI22" s="9">
        <f t="shared" si="6"/>
        <v>18.34630834995097</v>
      </c>
      <c r="AJ22" s="9">
        <f t="shared" si="29"/>
        <v>18.34630834995097</v>
      </c>
      <c r="AK22" s="9">
        <f t="shared" si="30"/>
        <v>0</v>
      </c>
      <c r="AL22" s="9">
        <f t="shared" si="7"/>
        <v>18.946355963485384</v>
      </c>
      <c r="AM22" s="9">
        <f t="shared" si="31"/>
        <v>18.946355963485384</v>
      </c>
      <c r="AN22" s="9">
        <f t="shared" si="32"/>
        <v>0</v>
      </c>
      <c r="AO22" s="9">
        <f t="shared" si="8"/>
        <v>17.270262776471686</v>
      </c>
      <c r="AP22" s="9">
        <f t="shared" si="33"/>
        <v>17.270262776471686</v>
      </c>
      <c r="AQ22" s="9">
        <f t="shared" si="34"/>
        <v>0</v>
      </c>
      <c r="AR22" s="10"/>
      <c r="AS22" s="10"/>
    </row>
    <row r="23" spans="2:45" hidden="1" x14ac:dyDescent="0.2">
      <c r="B23" s="12">
        <v>34486</v>
      </c>
      <c r="C23" s="13">
        <v>7.5436643488883224</v>
      </c>
      <c r="D23" s="13">
        <v>7.5436643488883224</v>
      </c>
      <c r="E23" s="14">
        <f t="shared" si="36"/>
        <v>0</v>
      </c>
      <c r="F23" s="8">
        <v>34515</v>
      </c>
      <c r="G23" s="9">
        <f t="shared" si="9"/>
        <v>15.543100836451</v>
      </c>
      <c r="H23" s="9">
        <f t="shared" si="35"/>
        <v>15.543100836451</v>
      </c>
      <c r="I23" s="9">
        <f t="shared" si="10"/>
        <v>0</v>
      </c>
      <c r="J23" s="10"/>
      <c r="K23" s="9">
        <f t="shared" si="11"/>
        <v>15.833821618629383</v>
      </c>
      <c r="L23" s="9">
        <f t="shared" si="12"/>
        <v>15.833821618629383</v>
      </c>
      <c r="M23" s="9">
        <f t="shared" si="13"/>
        <v>0</v>
      </c>
      <c r="N23" s="11">
        <f t="shared" si="14"/>
        <v>23.425158845668008</v>
      </c>
      <c r="O23" s="11">
        <f t="shared" si="15"/>
        <v>23.425158845668008</v>
      </c>
      <c r="P23" s="11">
        <f t="shared" si="16"/>
        <v>0</v>
      </c>
      <c r="Q23" s="11">
        <f t="shared" si="0"/>
        <v>22.085239738385674</v>
      </c>
      <c r="R23" s="11">
        <f t="shared" si="17"/>
        <v>22.085239738385674</v>
      </c>
      <c r="S23" s="11">
        <f t="shared" si="18"/>
        <v>0</v>
      </c>
      <c r="T23" s="11">
        <f t="shared" si="19"/>
        <v>16.644660982247331</v>
      </c>
      <c r="U23" s="11">
        <f t="shared" si="20"/>
        <v>16.644660982247331</v>
      </c>
      <c r="V23" s="11">
        <f t="shared" si="1"/>
        <v>0</v>
      </c>
      <c r="W23" s="11">
        <f t="shared" si="21"/>
        <v>20.904248699022574</v>
      </c>
      <c r="X23" s="11">
        <f t="shared" si="22"/>
        <v>20.904248699022574</v>
      </c>
      <c r="Y23" s="11">
        <f t="shared" si="2"/>
        <v>0</v>
      </c>
      <c r="Z23" s="11">
        <f t="shared" si="23"/>
        <v>22.813201607581149</v>
      </c>
      <c r="AA23" s="11">
        <f t="shared" si="24"/>
        <v>22.813201607581149</v>
      </c>
      <c r="AB23" s="11">
        <f t="shared" si="3"/>
        <v>0</v>
      </c>
      <c r="AC23" s="9">
        <f t="shared" si="25"/>
        <v>16.241037509730461</v>
      </c>
      <c r="AD23" s="9">
        <f t="shared" si="26"/>
        <v>16.241037509730461</v>
      </c>
      <c r="AE23" s="9">
        <f t="shared" si="4"/>
        <v>0</v>
      </c>
      <c r="AF23" s="9">
        <f t="shared" si="5"/>
        <v>17.504176954873486</v>
      </c>
      <c r="AG23" s="9">
        <f t="shared" si="27"/>
        <v>17.504176954873486</v>
      </c>
      <c r="AH23" s="9">
        <f t="shared" si="28"/>
        <v>0</v>
      </c>
      <c r="AI23" s="9">
        <f t="shared" si="6"/>
        <v>18.195618111155664</v>
      </c>
      <c r="AJ23" s="9">
        <f t="shared" si="29"/>
        <v>18.195618111155664</v>
      </c>
      <c r="AK23" s="9">
        <f t="shared" si="30"/>
        <v>0</v>
      </c>
      <c r="AL23" s="9">
        <f t="shared" si="7"/>
        <v>18.790991896663751</v>
      </c>
      <c r="AM23" s="9">
        <f t="shared" si="31"/>
        <v>18.790991896663751</v>
      </c>
      <c r="AN23" s="9">
        <f t="shared" si="32"/>
        <v>0</v>
      </c>
      <c r="AO23" s="9">
        <f t="shared" si="8"/>
        <v>17.127953959159445</v>
      </c>
      <c r="AP23" s="9">
        <f t="shared" si="33"/>
        <v>17.127953959159445</v>
      </c>
      <c r="AQ23" s="9">
        <f t="shared" si="34"/>
        <v>0</v>
      </c>
      <c r="AR23" s="10"/>
      <c r="AS23" s="10"/>
    </row>
    <row r="24" spans="2:45" hidden="1" x14ac:dyDescent="0.2">
      <c r="B24" s="12">
        <v>34516</v>
      </c>
      <c r="C24" s="13">
        <v>7.5813299388068778</v>
      </c>
      <c r="D24" s="13">
        <v>7.5813299388068778</v>
      </c>
      <c r="E24" s="14">
        <f t="shared" si="36"/>
        <v>0</v>
      </c>
      <c r="F24" s="8">
        <v>34546</v>
      </c>
      <c r="G24" s="9">
        <f t="shared" si="9"/>
        <v>15.460911345013944</v>
      </c>
      <c r="H24" s="9">
        <f t="shared" si="35"/>
        <v>15.460911345013944</v>
      </c>
      <c r="I24" s="9">
        <f t="shared" si="10"/>
        <v>0</v>
      </c>
      <c r="J24" s="10"/>
      <c r="K24" s="9">
        <f t="shared" si="11"/>
        <v>15.75018776718548</v>
      </c>
      <c r="L24" s="9">
        <f t="shared" si="12"/>
        <v>15.75018776718548</v>
      </c>
      <c r="M24" s="9">
        <f t="shared" si="13"/>
        <v>0</v>
      </c>
      <c r="N24" s="11">
        <f t="shared" si="14"/>
        <v>23.303809686061154</v>
      </c>
      <c r="O24" s="11">
        <f t="shared" si="15"/>
        <v>23.303809686061154</v>
      </c>
      <c r="P24" s="11">
        <f t="shared" si="16"/>
        <v>0</v>
      </c>
      <c r="Q24" s="11">
        <f t="shared" si="0"/>
        <v>21.970547569574141</v>
      </c>
      <c r="R24" s="11">
        <f t="shared" si="17"/>
        <v>21.970547569574141</v>
      </c>
      <c r="S24" s="11">
        <f t="shared" si="18"/>
        <v>0</v>
      </c>
      <c r="T24" s="11">
        <f t="shared" si="19"/>
        <v>16.556998715841097</v>
      </c>
      <c r="U24" s="11">
        <f t="shared" si="20"/>
        <v>16.556998715841097</v>
      </c>
      <c r="V24" s="11">
        <f t="shared" si="1"/>
        <v>0</v>
      </c>
      <c r="W24" s="11">
        <f t="shared" si="21"/>
        <v>20.795423934023457</v>
      </c>
      <c r="X24" s="11">
        <f t="shared" si="22"/>
        <v>20.795423934023457</v>
      </c>
      <c r="Y24" s="11">
        <f t="shared" si="2"/>
        <v>0</v>
      </c>
      <c r="Z24" s="11">
        <f t="shared" si="23"/>
        <v>22.694892776064947</v>
      </c>
      <c r="AA24" s="11">
        <f t="shared" si="24"/>
        <v>22.694892776064947</v>
      </c>
      <c r="AB24" s="11">
        <f t="shared" si="3"/>
        <v>0</v>
      </c>
      <c r="AC24" s="9">
        <f t="shared" si="25"/>
        <v>16.155380526872104</v>
      </c>
      <c r="AD24" s="9">
        <f t="shared" si="26"/>
        <v>16.155380526872104</v>
      </c>
      <c r="AE24" s="9">
        <f t="shared" si="4"/>
        <v>0</v>
      </c>
      <c r="AF24" s="9">
        <f t="shared" si="5"/>
        <v>17.412244438205793</v>
      </c>
      <c r="AG24" s="9">
        <f t="shared" si="27"/>
        <v>17.412244438205793</v>
      </c>
      <c r="AH24" s="9">
        <f t="shared" si="28"/>
        <v>0</v>
      </c>
      <c r="AI24" s="9">
        <f t="shared" si="6"/>
        <v>18.100250374116936</v>
      </c>
      <c r="AJ24" s="9">
        <f t="shared" si="29"/>
        <v>18.100250374116936</v>
      </c>
      <c r="AK24" s="9">
        <f t="shared" si="30"/>
        <v>0</v>
      </c>
      <c r="AL24" s="9">
        <f t="shared" si="7"/>
        <v>18.692666221501469</v>
      </c>
      <c r="AM24" s="9">
        <f t="shared" si="31"/>
        <v>18.692666221501469</v>
      </c>
      <c r="AN24" s="9">
        <f t="shared" si="32"/>
        <v>0</v>
      </c>
      <c r="AO24" s="9">
        <f t="shared" si="8"/>
        <v>17.03789059489494</v>
      </c>
      <c r="AP24" s="9">
        <f t="shared" si="33"/>
        <v>17.03789059489494</v>
      </c>
      <c r="AQ24" s="9">
        <f t="shared" si="34"/>
        <v>0</v>
      </c>
      <c r="AR24" s="10"/>
      <c r="AS24" s="10"/>
    </row>
    <row r="25" spans="2:45" hidden="1" x14ac:dyDescent="0.2">
      <c r="B25" s="12">
        <v>34547</v>
      </c>
      <c r="C25" s="13">
        <v>7.5737968208231674</v>
      </c>
      <c r="D25" s="13">
        <v>7.5737968208231674</v>
      </c>
      <c r="E25" s="14">
        <f t="shared" si="36"/>
        <v>0</v>
      </c>
      <c r="F25" s="8">
        <v>34577</v>
      </c>
      <c r="G25" s="9">
        <f t="shared" si="9"/>
        <v>15.477283844859787</v>
      </c>
      <c r="H25" s="9">
        <f t="shared" si="35"/>
        <v>15.477283844859787</v>
      </c>
      <c r="I25" s="9">
        <f t="shared" si="10"/>
        <v>0</v>
      </c>
      <c r="J25" s="10"/>
      <c r="K25" s="9">
        <f t="shared" si="11"/>
        <v>15.766847989750808</v>
      </c>
      <c r="L25" s="9">
        <f t="shared" si="12"/>
        <v>15.766847989750808</v>
      </c>
      <c r="M25" s="9">
        <f t="shared" si="13"/>
        <v>0</v>
      </c>
      <c r="N25" s="11">
        <f t="shared" si="14"/>
        <v>23.327982960067576</v>
      </c>
      <c r="O25" s="11">
        <f t="shared" si="15"/>
        <v>23.327982960067576</v>
      </c>
      <c r="P25" s="11">
        <f t="shared" si="16"/>
        <v>0</v>
      </c>
      <c r="Q25" s="11">
        <f t="shared" si="0"/>
        <v>21.993394742410398</v>
      </c>
      <c r="R25" s="11">
        <f t="shared" si="17"/>
        <v>21.993394742410398</v>
      </c>
      <c r="S25" s="11">
        <f t="shared" si="18"/>
        <v>0</v>
      </c>
      <c r="T25" s="11">
        <f t="shared" si="19"/>
        <v>16.574461415976206</v>
      </c>
      <c r="U25" s="11">
        <f t="shared" si="20"/>
        <v>16.574461415976206</v>
      </c>
      <c r="V25" s="11">
        <f t="shared" si="1"/>
        <v>0</v>
      </c>
      <c r="W25" s="11">
        <f t="shared" si="21"/>
        <v>20.817102294809235</v>
      </c>
      <c r="X25" s="11">
        <f t="shared" si="22"/>
        <v>20.817102294809235</v>
      </c>
      <c r="Y25" s="11">
        <f t="shared" si="2"/>
        <v>0</v>
      </c>
      <c r="Z25" s="11">
        <f t="shared" si="23"/>
        <v>22.718460403652042</v>
      </c>
      <c r="AA25" s="11">
        <f t="shared" si="24"/>
        <v>22.718460403652042</v>
      </c>
      <c r="AB25" s="11">
        <f t="shared" si="3"/>
        <v>0</v>
      </c>
      <c r="AC25" s="9">
        <f t="shared" si="25"/>
        <v>16.172443765908181</v>
      </c>
      <c r="AD25" s="9">
        <f t="shared" si="26"/>
        <v>16.172443765908181</v>
      </c>
      <c r="AE25" s="9">
        <f t="shared" si="4"/>
        <v>0</v>
      </c>
      <c r="AF25" s="9">
        <f t="shared" si="5"/>
        <v>17.430557790541386</v>
      </c>
      <c r="AG25" s="9">
        <f t="shared" si="27"/>
        <v>17.430557790541386</v>
      </c>
      <c r="AH25" s="9">
        <f t="shared" si="28"/>
        <v>0</v>
      </c>
      <c r="AI25" s="9">
        <f t="shared" si="6"/>
        <v>18.119248037110882</v>
      </c>
      <c r="AJ25" s="9">
        <f t="shared" si="29"/>
        <v>18.119248037110882</v>
      </c>
      <c r="AK25" s="9">
        <f t="shared" si="30"/>
        <v>0</v>
      </c>
      <c r="AL25" s="9">
        <f t="shared" si="7"/>
        <v>18.712253118479289</v>
      </c>
      <c r="AM25" s="9">
        <f t="shared" si="31"/>
        <v>18.712253118479289</v>
      </c>
      <c r="AN25" s="9">
        <f t="shared" si="32"/>
        <v>0</v>
      </c>
      <c r="AO25" s="9">
        <f t="shared" si="8"/>
        <v>17.055831604040446</v>
      </c>
      <c r="AP25" s="9">
        <f t="shared" si="33"/>
        <v>17.055831604040446</v>
      </c>
      <c r="AQ25" s="9">
        <f t="shared" si="34"/>
        <v>0</v>
      </c>
      <c r="AR25" s="10"/>
      <c r="AS25" s="10"/>
    </row>
    <row r="26" spans="2:45" hidden="1" x14ac:dyDescent="0.2">
      <c r="B26" s="12">
        <v>34578</v>
      </c>
      <c r="C26" s="13">
        <v>7.5730435090247958</v>
      </c>
      <c r="D26" s="13">
        <v>7.5730435090247958</v>
      </c>
      <c r="E26" s="14">
        <f t="shared" si="36"/>
        <v>0</v>
      </c>
      <c r="F26" s="8">
        <v>34607</v>
      </c>
      <c r="G26" s="9">
        <f t="shared" si="9"/>
        <v>15.478922886324511</v>
      </c>
      <c r="H26" s="9">
        <f t="shared" si="35"/>
        <v>15.478922886324511</v>
      </c>
      <c r="I26" s="9">
        <f t="shared" si="10"/>
        <v>0</v>
      </c>
      <c r="J26" s="10"/>
      <c r="K26" s="9">
        <f t="shared" si="11"/>
        <v>15.768515834970124</v>
      </c>
      <c r="L26" s="9">
        <f t="shared" si="12"/>
        <v>15.768515834970124</v>
      </c>
      <c r="M26" s="9">
        <f t="shared" si="13"/>
        <v>0</v>
      </c>
      <c r="N26" s="11">
        <f t="shared" si="14"/>
        <v>23.330402932509642</v>
      </c>
      <c r="O26" s="11">
        <f t="shared" si="15"/>
        <v>23.330402932509642</v>
      </c>
      <c r="P26" s="11">
        <f t="shared" si="16"/>
        <v>0</v>
      </c>
      <c r="Q26" s="11">
        <f t="shared" si="0"/>
        <v>21.995681959633359</v>
      </c>
      <c r="R26" s="11">
        <f t="shared" si="17"/>
        <v>21.995681959633359</v>
      </c>
      <c r="S26" s="11">
        <f t="shared" si="18"/>
        <v>0</v>
      </c>
      <c r="T26" s="11">
        <f t="shared" si="19"/>
        <v>16.57620959675965</v>
      </c>
      <c r="U26" s="11">
        <f t="shared" si="20"/>
        <v>16.57620959675965</v>
      </c>
      <c r="V26" s="11">
        <f t="shared" si="1"/>
        <v>0</v>
      </c>
      <c r="W26" s="11">
        <f t="shared" si="21"/>
        <v>20.819272502935647</v>
      </c>
      <c r="X26" s="11">
        <f t="shared" si="22"/>
        <v>20.819272502935647</v>
      </c>
      <c r="Y26" s="11">
        <f t="shared" si="2"/>
        <v>0</v>
      </c>
      <c r="Z26" s="11">
        <f t="shared" si="23"/>
        <v>22.720819745182297</v>
      </c>
      <c r="AA26" s="11">
        <f t="shared" si="24"/>
        <v>22.720819745182297</v>
      </c>
      <c r="AB26" s="11">
        <f t="shared" si="3"/>
        <v>0</v>
      </c>
      <c r="AC26" s="9">
        <f t="shared" si="25"/>
        <v>16.174151956872659</v>
      </c>
      <c r="AD26" s="9">
        <f t="shared" si="26"/>
        <v>16.174151956872659</v>
      </c>
      <c r="AE26" s="9">
        <f t="shared" si="4"/>
        <v>0</v>
      </c>
      <c r="AF26" s="9">
        <f t="shared" si="5"/>
        <v>17.432391129623309</v>
      </c>
      <c r="AG26" s="9">
        <f t="shared" si="27"/>
        <v>17.432391129623309</v>
      </c>
      <c r="AH26" s="9">
        <f t="shared" si="28"/>
        <v>0</v>
      </c>
      <c r="AI26" s="9">
        <f t="shared" si="6"/>
        <v>18.121149882135963</v>
      </c>
      <c r="AJ26" s="9">
        <f t="shared" si="29"/>
        <v>18.121149882135963</v>
      </c>
      <c r="AK26" s="9">
        <f t="shared" si="30"/>
        <v>0</v>
      </c>
      <c r="AL26" s="9">
        <f t="shared" si="7"/>
        <v>18.714213951376781</v>
      </c>
      <c r="AM26" s="9">
        <f t="shared" si="31"/>
        <v>18.714213951376781</v>
      </c>
      <c r="AN26" s="9">
        <f t="shared" si="32"/>
        <v>0</v>
      </c>
      <c r="AO26" s="9">
        <f t="shared" si="8"/>
        <v>17.057627668061542</v>
      </c>
      <c r="AP26" s="9">
        <f t="shared" si="33"/>
        <v>17.057627668061542</v>
      </c>
      <c r="AQ26" s="9">
        <f t="shared" si="34"/>
        <v>0</v>
      </c>
      <c r="AR26" s="10"/>
      <c r="AS26" s="10"/>
    </row>
    <row r="27" spans="2:45" hidden="1" x14ac:dyDescent="0.2">
      <c r="B27" s="12">
        <v>34608</v>
      </c>
      <c r="C27" s="13">
        <v>7.5941362393791874</v>
      </c>
      <c r="D27" s="13">
        <v>7.5941362393791874</v>
      </c>
      <c r="E27" s="14">
        <f t="shared" si="36"/>
        <v>0</v>
      </c>
      <c r="F27" s="8">
        <v>34638</v>
      </c>
      <c r="G27" s="9">
        <f t="shared" si="9"/>
        <v>15.433152641228084</v>
      </c>
      <c r="H27" s="9">
        <f t="shared" si="35"/>
        <v>15.433152641228084</v>
      </c>
      <c r="I27" s="9">
        <f t="shared" si="10"/>
        <v>0</v>
      </c>
      <c r="J27" s="10"/>
      <c r="K27" s="9">
        <f t="shared" si="11"/>
        <v>15.721941244812484</v>
      </c>
      <c r="L27" s="9">
        <f t="shared" si="12"/>
        <v>15.721941244812484</v>
      </c>
      <c r="M27" s="9">
        <f t="shared" si="13"/>
        <v>0</v>
      </c>
      <c r="N27" s="11">
        <f t="shared" si="14"/>
        <v>23.262825184061047</v>
      </c>
      <c r="O27" s="11">
        <f t="shared" si="15"/>
        <v>23.262825184061047</v>
      </c>
      <c r="P27" s="11">
        <f t="shared" si="16"/>
        <v>0</v>
      </c>
      <c r="Q27" s="11">
        <f t="shared" si="0"/>
        <v>21.931811401665922</v>
      </c>
      <c r="R27" s="11">
        <f t="shared" si="17"/>
        <v>21.931811401665922</v>
      </c>
      <c r="S27" s="11">
        <f t="shared" si="18"/>
        <v>0</v>
      </c>
      <c r="T27" s="11">
        <f t="shared" si="19"/>
        <v>16.527391635375931</v>
      </c>
      <c r="U27" s="11">
        <f t="shared" si="20"/>
        <v>16.527391635375931</v>
      </c>
      <c r="V27" s="11">
        <f t="shared" si="1"/>
        <v>0</v>
      </c>
      <c r="W27" s="11">
        <f t="shared" si="21"/>
        <v>20.758669424859839</v>
      </c>
      <c r="X27" s="11">
        <f t="shared" si="22"/>
        <v>20.758669424859839</v>
      </c>
      <c r="Y27" s="11">
        <f t="shared" si="2"/>
        <v>0</v>
      </c>
      <c r="Z27" s="11">
        <f t="shared" si="23"/>
        <v>22.654935115397045</v>
      </c>
      <c r="AA27" s="11">
        <f t="shared" si="24"/>
        <v>22.654935115397045</v>
      </c>
      <c r="AB27" s="11">
        <f t="shared" si="3"/>
        <v>0</v>
      </c>
      <c r="AC27" s="9">
        <f t="shared" si="25"/>
        <v>16.126450711481088</v>
      </c>
      <c r="AD27" s="9">
        <f t="shared" si="26"/>
        <v>16.126450711481088</v>
      </c>
      <c r="AE27" s="9">
        <f t="shared" si="4"/>
        <v>0</v>
      </c>
      <c r="AF27" s="9">
        <f t="shared" si="5"/>
        <v>17.381195122121127</v>
      </c>
      <c r="AG27" s="9">
        <f t="shared" si="27"/>
        <v>17.381195122121127</v>
      </c>
      <c r="AH27" s="9">
        <f t="shared" si="28"/>
        <v>0</v>
      </c>
      <c r="AI27" s="9">
        <f t="shared" si="6"/>
        <v>18.068040845661425</v>
      </c>
      <c r="AJ27" s="9">
        <f t="shared" si="29"/>
        <v>18.068040845661425</v>
      </c>
      <c r="AK27" s="9">
        <f t="shared" si="30"/>
        <v>0</v>
      </c>
      <c r="AL27" s="9">
        <f t="shared" si="7"/>
        <v>18.659457678126255</v>
      </c>
      <c r="AM27" s="9">
        <f t="shared" si="31"/>
        <v>18.659457678126255</v>
      </c>
      <c r="AN27" s="9">
        <f t="shared" si="32"/>
        <v>0</v>
      </c>
      <c r="AO27" s="9">
        <f t="shared" si="8"/>
        <v>17.007472566910291</v>
      </c>
      <c r="AP27" s="9">
        <f t="shared" si="33"/>
        <v>17.007472566910291</v>
      </c>
      <c r="AQ27" s="9">
        <f t="shared" si="34"/>
        <v>0</v>
      </c>
      <c r="AR27" s="10"/>
      <c r="AS27" s="10"/>
    </row>
    <row r="28" spans="2:45" hidden="1" x14ac:dyDescent="0.2">
      <c r="B28" s="12">
        <v>34639</v>
      </c>
      <c r="C28" s="13">
        <v>7.6559078068456179</v>
      </c>
      <c r="D28" s="13">
        <v>7.6559078068456179</v>
      </c>
      <c r="E28" s="14">
        <f t="shared" si="36"/>
        <v>0</v>
      </c>
      <c r="F28" s="8">
        <v>34668</v>
      </c>
      <c r="G28" s="9">
        <f t="shared" si="9"/>
        <v>15.300562016749023</v>
      </c>
      <c r="H28" s="9">
        <f t="shared" si="35"/>
        <v>15.300562016749023</v>
      </c>
      <c r="I28" s="9">
        <f t="shared" si="10"/>
        <v>0</v>
      </c>
      <c r="J28" s="10"/>
      <c r="K28" s="9">
        <f t="shared" si="11"/>
        <v>15.587020534188198</v>
      </c>
      <c r="L28" s="9">
        <f t="shared" si="12"/>
        <v>15.587020534188198</v>
      </c>
      <c r="M28" s="9">
        <f t="shared" si="13"/>
        <v>0</v>
      </c>
      <c r="N28" s="11">
        <f t="shared" si="14"/>
        <v>23.067060974172925</v>
      </c>
      <c r="O28" s="11">
        <f t="shared" si="15"/>
        <v>23.067060974172925</v>
      </c>
      <c r="P28" s="11">
        <f t="shared" si="16"/>
        <v>0</v>
      </c>
      <c r="Q28" s="11">
        <f t="shared" si="0"/>
        <v>21.746786454806077</v>
      </c>
      <c r="R28" s="11">
        <f t="shared" si="17"/>
        <v>21.746786454806077</v>
      </c>
      <c r="S28" s="11">
        <f t="shared" si="18"/>
        <v>0</v>
      </c>
      <c r="T28" s="11">
        <f t="shared" si="19"/>
        <v>16.385972161391791</v>
      </c>
      <c r="U28" s="11">
        <f t="shared" si="20"/>
        <v>16.385972161391791</v>
      </c>
      <c r="V28" s="11">
        <f t="shared" si="1"/>
        <v>0</v>
      </c>
      <c r="W28" s="11">
        <f t="shared" si="21"/>
        <v>20.583109954935754</v>
      </c>
      <c r="X28" s="11">
        <f t="shared" si="22"/>
        <v>20.583109954935754</v>
      </c>
      <c r="Y28" s="11">
        <f t="shared" si="2"/>
        <v>0</v>
      </c>
      <c r="Z28" s="11">
        <f t="shared" si="23"/>
        <v>22.464075656628715</v>
      </c>
      <c r="AA28" s="11">
        <f t="shared" si="24"/>
        <v>22.464075656628715</v>
      </c>
      <c r="AB28" s="11">
        <f t="shared" si="3"/>
        <v>0</v>
      </c>
      <c r="AC28" s="9">
        <f t="shared" si="25"/>
        <v>15.988266222812246</v>
      </c>
      <c r="AD28" s="9">
        <f t="shared" si="26"/>
        <v>15.988266222812246</v>
      </c>
      <c r="AE28" s="9">
        <f t="shared" si="4"/>
        <v>0</v>
      </c>
      <c r="AF28" s="9">
        <f t="shared" si="5"/>
        <v>17.232886748607999</v>
      </c>
      <c r="AG28" s="9">
        <f t="shared" si="27"/>
        <v>17.232886748607999</v>
      </c>
      <c r="AH28" s="9">
        <f t="shared" si="28"/>
        <v>0</v>
      </c>
      <c r="AI28" s="9">
        <f t="shared" si="6"/>
        <v>17.914190668612893</v>
      </c>
      <c r="AJ28" s="9">
        <f t="shared" si="29"/>
        <v>17.914190668612893</v>
      </c>
      <c r="AK28" s="9">
        <f t="shared" si="30"/>
        <v>0</v>
      </c>
      <c r="AL28" s="9">
        <f t="shared" si="7"/>
        <v>18.500835663995947</v>
      </c>
      <c r="AM28" s="9">
        <f t="shared" si="31"/>
        <v>18.500835663995947</v>
      </c>
      <c r="AN28" s="9">
        <f t="shared" si="32"/>
        <v>0</v>
      </c>
      <c r="AO28" s="9">
        <f t="shared" si="8"/>
        <v>16.862179567747976</v>
      </c>
      <c r="AP28" s="9">
        <f t="shared" si="33"/>
        <v>16.862179567747976</v>
      </c>
      <c r="AQ28" s="9">
        <f t="shared" si="34"/>
        <v>0</v>
      </c>
      <c r="AR28" s="10"/>
      <c r="AS28" s="10"/>
    </row>
    <row r="29" spans="2:45" hidden="1" x14ac:dyDescent="0.2">
      <c r="B29" s="12">
        <v>34669</v>
      </c>
      <c r="C29" s="13">
        <v>7.6687141074179266</v>
      </c>
      <c r="D29" s="13">
        <v>7.6687141074179266</v>
      </c>
      <c r="E29" s="14">
        <f t="shared" si="36"/>
        <v>0</v>
      </c>
      <c r="F29" s="8">
        <v>34699</v>
      </c>
      <c r="G29" s="9">
        <f t="shared" si="9"/>
        <v>15.273341038921448</v>
      </c>
      <c r="H29" s="9">
        <f t="shared" si="35"/>
        <v>15.273341038921448</v>
      </c>
      <c r="I29" s="9">
        <f t="shared" si="10"/>
        <v>0</v>
      </c>
      <c r="J29" s="10"/>
      <c r="K29" s="9">
        <f t="shared" si="11"/>
        <v>15.559321187520105</v>
      </c>
      <c r="L29" s="9">
        <f t="shared" si="12"/>
        <v>15.559321187520105</v>
      </c>
      <c r="M29" s="9">
        <f t="shared" si="13"/>
        <v>0</v>
      </c>
      <c r="N29" s="11">
        <f t="shared" si="14"/>
        <v>23.026870400836881</v>
      </c>
      <c r="O29" s="11">
        <f t="shared" si="15"/>
        <v>23.026870400836881</v>
      </c>
      <c r="P29" s="11">
        <f t="shared" si="16"/>
        <v>0</v>
      </c>
      <c r="Q29" s="11">
        <f t="shared" si="0"/>
        <v>21.708800662101588</v>
      </c>
      <c r="R29" s="11">
        <f t="shared" si="17"/>
        <v>21.708800662101588</v>
      </c>
      <c r="S29" s="11">
        <f t="shared" si="18"/>
        <v>0</v>
      </c>
      <c r="T29" s="11">
        <f t="shared" si="19"/>
        <v>16.356938612595755</v>
      </c>
      <c r="U29" s="11">
        <f t="shared" si="20"/>
        <v>16.356938612595755</v>
      </c>
      <c r="V29" s="11">
        <f t="shared" si="1"/>
        <v>0</v>
      </c>
      <c r="W29" s="11">
        <f t="shared" si="21"/>
        <v>20.547067433400006</v>
      </c>
      <c r="X29" s="11">
        <f t="shared" si="22"/>
        <v>20.547067433400006</v>
      </c>
      <c r="Y29" s="11">
        <f t="shared" si="2"/>
        <v>0</v>
      </c>
      <c r="Z29" s="11">
        <f t="shared" si="23"/>
        <v>22.424892033233562</v>
      </c>
      <c r="AA29" s="11">
        <f t="shared" si="24"/>
        <v>22.424892033233562</v>
      </c>
      <c r="AB29" s="11">
        <f t="shared" si="3"/>
        <v>0</v>
      </c>
      <c r="AC29" s="9">
        <f t="shared" si="25"/>
        <v>15.95989681949321</v>
      </c>
      <c r="AD29" s="9">
        <f t="shared" si="26"/>
        <v>15.95989681949321</v>
      </c>
      <c r="AE29" s="9">
        <f t="shared" si="4"/>
        <v>0</v>
      </c>
      <c r="AF29" s="9">
        <f t="shared" si="5"/>
        <v>17.202438902367692</v>
      </c>
      <c r="AG29" s="9">
        <f t="shared" si="27"/>
        <v>17.202438902367692</v>
      </c>
      <c r="AH29" s="9">
        <f t="shared" si="28"/>
        <v>0</v>
      </c>
      <c r="AI29" s="9">
        <f t="shared" si="6"/>
        <v>17.882605084981616</v>
      </c>
      <c r="AJ29" s="9">
        <f t="shared" si="29"/>
        <v>17.882605084981616</v>
      </c>
      <c r="AK29" s="9">
        <f t="shared" si="30"/>
        <v>0</v>
      </c>
      <c r="AL29" s="9">
        <f t="shared" si="7"/>
        <v>18.468270417798703</v>
      </c>
      <c r="AM29" s="9">
        <f t="shared" si="31"/>
        <v>18.468270417798703</v>
      </c>
      <c r="AN29" s="9">
        <f t="shared" si="32"/>
        <v>0</v>
      </c>
      <c r="AO29" s="9">
        <f t="shared" si="8"/>
        <v>16.832350780650557</v>
      </c>
      <c r="AP29" s="9">
        <f t="shared" si="33"/>
        <v>16.832350780650557</v>
      </c>
      <c r="AQ29" s="9">
        <f t="shared" si="34"/>
        <v>0</v>
      </c>
      <c r="AR29" s="10"/>
      <c r="AS29" s="10"/>
    </row>
    <row r="30" spans="2:45" hidden="1" x14ac:dyDescent="0.2">
      <c r="B30" s="12">
        <v>34700</v>
      </c>
      <c r="C30" s="13">
        <v>7.7771910063833669</v>
      </c>
      <c r="D30" s="13">
        <v>7.7771910063833669</v>
      </c>
      <c r="E30" s="14">
        <f t="shared" si="36"/>
        <v>0</v>
      </c>
      <c r="F30" s="8">
        <v>34730</v>
      </c>
      <c r="G30" s="9">
        <f t="shared" si="9"/>
        <v>15.046359141439396</v>
      </c>
      <c r="H30" s="9">
        <f t="shared" si="35"/>
        <v>15.046359141439396</v>
      </c>
      <c r="I30" s="9">
        <f t="shared" si="10"/>
        <v>0</v>
      </c>
      <c r="J30" s="10"/>
      <c r="K30" s="9">
        <f t="shared" si="11"/>
        <v>15.328350415435359</v>
      </c>
      <c r="L30" s="9">
        <f t="shared" si="12"/>
        <v>15.328350415435359</v>
      </c>
      <c r="M30" s="9">
        <f t="shared" si="13"/>
        <v>0</v>
      </c>
      <c r="N30" s="11">
        <f t="shared" si="14"/>
        <v>22.691741638949967</v>
      </c>
      <c r="O30" s="11">
        <f t="shared" si="15"/>
        <v>22.691741638949967</v>
      </c>
      <c r="P30" s="11">
        <f t="shared" si="16"/>
        <v>0</v>
      </c>
      <c r="Q30" s="11">
        <f t="shared" si="0"/>
        <v>21.392056445195095</v>
      </c>
      <c r="R30" s="11">
        <f t="shared" si="17"/>
        <v>21.392056445195095</v>
      </c>
      <c r="S30" s="11">
        <f t="shared" si="18"/>
        <v>0</v>
      </c>
      <c r="T30" s="11">
        <f t="shared" si="19"/>
        <v>16.114842607150791</v>
      </c>
      <c r="U30" s="11">
        <f t="shared" si="20"/>
        <v>16.114842607150791</v>
      </c>
      <c r="V30" s="11">
        <f t="shared" si="1"/>
        <v>0</v>
      </c>
      <c r="W30" s="11">
        <f t="shared" si="21"/>
        <v>20.24652716699071</v>
      </c>
      <c r="X30" s="11">
        <f t="shared" si="22"/>
        <v>20.24652716699071</v>
      </c>
      <c r="Y30" s="11">
        <f t="shared" si="2"/>
        <v>0</v>
      </c>
      <c r="Z30" s="11">
        <f t="shared" si="23"/>
        <v>22.098159715063701</v>
      </c>
      <c r="AA30" s="11">
        <f t="shared" si="24"/>
        <v>22.098159715063701</v>
      </c>
      <c r="AB30" s="11">
        <f t="shared" si="3"/>
        <v>0</v>
      </c>
      <c r="AC30" s="9">
        <f t="shared" si="25"/>
        <v>15.72333878559094</v>
      </c>
      <c r="AD30" s="9">
        <f t="shared" si="26"/>
        <v>15.72333878559094</v>
      </c>
      <c r="AE30" s="9">
        <f t="shared" si="4"/>
        <v>0</v>
      </c>
      <c r="AF30" s="9">
        <f t="shared" si="5"/>
        <v>16.948549789432693</v>
      </c>
      <c r="AG30" s="9">
        <f t="shared" si="27"/>
        <v>16.948549789432693</v>
      </c>
      <c r="AH30" s="9">
        <f t="shared" si="28"/>
        <v>0</v>
      </c>
      <c r="AI30" s="9">
        <f t="shared" si="6"/>
        <v>17.619228958263545</v>
      </c>
      <c r="AJ30" s="9">
        <f t="shared" si="29"/>
        <v>17.619228958263545</v>
      </c>
      <c r="AK30" s="9">
        <f t="shared" si="30"/>
        <v>0</v>
      </c>
      <c r="AL30" s="9">
        <f t="shared" si="7"/>
        <v>18.19672538291271</v>
      </c>
      <c r="AM30" s="9">
        <f t="shared" si="31"/>
        <v>18.19672538291271</v>
      </c>
      <c r="AN30" s="9">
        <f t="shared" si="32"/>
        <v>0</v>
      </c>
      <c r="AO30" s="9">
        <f t="shared" si="8"/>
        <v>16.583623687235828</v>
      </c>
      <c r="AP30" s="9">
        <f t="shared" si="33"/>
        <v>16.583623687235828</v>
      </c>
      <c r="AQ30" s="9">
        <f t="shared" si="34"/>
        <v>0</v>
      </c>
      <c r="AR30" s="10"/>
      <c r="AS30" s="10"/>
    </row>
    <row r="31" spans="2:45" hidden="1" x14ac:dyDescent="0.2">
      <c r="B31" s="12">
        <v>34731</v>
      </c>
      <c r="C31" s="13">
        <v>7.8073234783182119</v>
      </c>
      <c r="D31" s="13">
        <v>7.8073234783182119</v>
      </c>
      <c r="E31" s="14">
        <f t="shared" si="36"/>
        <v>0</v>
      </c>
      <c r="F31" s="8">
        <v>34758</v>
      </c>
      <c r="G31" s="9">
        <f t="shared" si="9"/>
        <v>14.984427998477452</v>
      </c>
      <c r="H31" s="9">
        <f t="shared" si="35"/>
        <v>14.984427998477452</v>
      </c>
      <c r="I31" s="9">
        <f t="shared" si="10"/>
        <v>0</v>
      </c>
      <c r="J31" s="10"/>
      <c r="K31" s="9">
        <f t="shared" si="11"/>
        <v>15.265330923287788</v>
      </c>
      <c r="L31" s="9">
        <f t="shared" si="12"/>
        <v>15.265330923287788</v>
      </c>
      <c r="M31" s="9">
        <f t="shared" si="13"/>
        <v>0</v>
      </c>
      <c r="N31" s="11">
        <f t="shared" si="14"/>
        <v>22.6003030374874</v>
      </c>
      <c r="O31" s="11">
        <f t="shared" si="15"/>
        <v>22.6003030374874</v>
      </c>
      <c r="P31" s="11">
        <f t="shared" si="16"/>
        <v>0</v>
      </c>
      <c r="Q31" s="11">
        <f t="shared" si="0"/>
        <v>21.305633996545172</v>
      </c>
      <c r="R31" s="11">
        <f t="shared" si="17"/>
        <v>21.305633996545172</v>
      </c>
      <c r="S31" s="11">
        <f t="shared" si="18"/>
        <v>0</v>
      </c>
      <c r="T31" s="11">
        <f t="shared" si="19"/>
        <v>16.048787637613351</v>
      </c>
      <c r="U31" s="11">
        <f t="shared" si="20"/>
        <v>16.048787637613351</v>
      </c>
      <c r="V31" s="11">
        <f t="shared" si="1"/>
        <v>0</v>
      </c>
      <c r="W31" s="11">
        <f t="shared" si="21"/>
        <v>20.164525904285224</v>
      </c>
      <c r="X31" s="11">
        <f t="shared" si="22"/>
        <v>20.164525904285224</v>
      </c>
      <c r="Y31" s="11">
        <f t="shared" si="2"/>
        <v>0</v>
      </c>
      <c r="Z31" s="11">
        <f t="shared" si="23"/>
        <v>22.009012051169204</v>
      </c>
      <c r="AA31" s="11">
        <f t="shared" si="24"/>
        <v>22.009012051169204</v>
      </c>
      <c r="AB31" s="11">
        <f t="shared" si="3"/>
        <v>0</v>
      </c>
      <c r="AC31" s="9">
        <f t="shared" si="25"/>
        <v>15.658794830416909</v>
      </c>
      <c r="AD31" s="9">
        <f t="shared" si="26"/>
        <v>15.658794830416909</v>
      </c>
      <c r="AE31" s="9">
        <f t="shared" si="4"/>
        <v>0</v>
      </c>
      <c r="AF31" s="9">
        <f t="shared" si="5"/>
        <v>16.879277115602385</v>
      </c>
      <c r="AG31" s="9">
        <f t="shared" si="27"/>
        <v>16.879277115602385</v>
      </c>
      <c r="AH31" s="9">
        <f t="shared" si="28"/>
        <v>0</v>
      </c>
      <c r="AI31" s="9">
        <f t="shared" si="6"/>
        <v>17.547367788991973</v>
      </c>
      <c r="AJ31" s="9">
        <f t="shared" si="29"/>
        <v>17.547367788991973</v>
      </c>
      <c r="AK31" s="9">
        <f t="shared" si="30"/>
        <v>0</v>
      </c>
      <c r="AL31" s="9">
        <f t="shared" si="7"/>
        <v>18.122635358277769</v>
      </c>
      <c r="AM31" s="9">
        <f t="shared" si="31"/>
        <v>18.122635358277769</v>
      </c>
      <c r="AN31" s="9">
        <f t="shared" si="32"/>
        <v>0</v>
      </c>
      <c r="AO31" s="9">
        <f t="shared" si="8"/>
        <v>16.515759450696901</v>
      </c>
      <c r="AP31" s="9">
        <f t="shared" si="33"/>
        <v>16.515759450696901</v>
      </c>
      <c r="AQ31" s="9">
        <f t="shared" si="34"/>
        <v>0</v>
      </c>
      <c r="AR31" s="10"/>
      <c r="AS31" s="10"/>
    </row>
    <row r="32" spans="2:45" hidden="1" x14ac:dyDescent="0.2">
      <c r="B32" s="12">
        <v>34759</v>
      </c>
      <c r="C32" s="13">
        <v>7.7606181468192021</v>
      </c>
      <c r="D32" s="13">
        <v>7.7606181468192021</v>
      </c>
      <c r="E32" s="14">
        <f t="shared" si="36"/>
        <v>0</v>
      </c>
      <c r="F32" s="8">
        <v>34789</v>
      </c>
      <c r="G32" s="9">
        <f t="shared" si="9"/>
        <v>15.080626264436063</v>
      </c>
      <c r="H32" s="9">
        <f t="shared" si="35"/>
        <v>15.080626264436063</v>
      </c>
      <c r="I32" s="9">
        <f t="shared" si="10"/>
        <v>0</v>
      </c>
      <c r="J32" s="10"/>
      <c r="K32" s="9">
        <f t="shared" si="11"/>
        <v>15.363219732960072</v>
      </c>
      <c r="L32" s="9">
        <f t="shared" si="12"/>
        <v>15.363219732960072</v>
      </c>
      <c r="M32" s="9">
        <f t="shared" si="13"/>
        <v>0</v>
      </c>
      <c r="N32" s="11">
        <f t="shared" si="14"/>
        <v>22.742335534898025</v>
      </c>
      <c r="O32" s="11">
        <f t="shared" si="15"/>
        <v>22.742335534898025</v>
      </c>
      <c r="P32" s="11">
        <f t="shared" si="16"/>
        <v>0</v>
      </c>
      <c r="Q32" s="11">
        <f t="shared" si="0"/>
        <v>21.439874853445367</v>
      </c>
      <c r="R32" s="11">
        <f t="shared" si="17"/>
        <v>21.439874853445367</v>
      </c>
      <c r="S32" s="11">
        <f t="shared" si="18"/>
        <v>0</v>
      </c>
      <c r="T32" s="11">
        <f t="shared" si="19"/>
        <v>16.15139148478206</v>
      </c>
      <c r="U32" s="11">
        <f t="shared" si="20"/>
        <v>16.15139148478206</v>
      </c>
      <c r="V32" s="11">
        <f t="shared" si="1"/>
        <v>0</v>
      </c>
      <c r="W32" s="11">
        <f t="shared" si="21"/>
        <v>20.291899288682981</v>
      </c>
      <c r="X32" s="11">
        <f t="shared" si="22"/>
        <v>20.291899288682981</v>
      </c>
      <c r="Y32" s="11">
        <f t="shared" si="2"/>
        <v>0</v>
      </c>
      <c r="Z32" s="11">
        <f t="shared" si="23"/>
        <v>22.147486012261467</v>
      </c>
      <c r="AA32" s="11">
        <f t="shared" si="24"/>
        <v>22.147486012261467</v>
      </c>
      <c r="AB32" s="11">
        <f t="shared" si="3"/>
        <v>0</v>
      </c>
      <c r="AC32" s="9">
        <f t="shared" si="25"/>
        <v>15.759051603809052</v>
      </c>
      <c r="AD32" s="9">
        <f t="shared" si="26"/>
        <v>15.759051603809052</v>
      </c>
      <c r="AE32" s="9">
        <f t="shared" si="4"/>
        <v>0</v>
      </c>
      <c r="AF32" s="9">
        <f t="shared" si="5"/>
        <v>16.986879055144936</v>
      </c>
      <c r="AG32" s="9">
        <f t="shared" si="27"/>
        <v>16.986879055144936</v>
      </c>
      <c r="AH32" s="9">
        <f t="shared" si="28"/>
        <v>0</v>
      </c>
      <c r="AI32" s="9">
        <f t="shared" si="6"/>
        <v>17.658990464483871</v>
      </c>
      <c r="AJ32" s="9">
        <f t="shared" si="29"/>
        <v>17.658990464483871</v>
      </c>
      <c r="AK32" s="9">
        <f t="shared" si="30"/>
        <v>0</v>
      </c>
      <c r="AL32" s="9">
        <f t="shared" si="7"/>
        <v>18.237720137176357</v>
      </c>
      <c r="AM32" s="9">
        <f t="shared" si="31"/>
        <v>18.237720137176357</v>
      </c>
      <c r="AN32" s="9">
        <f t="shared" si="32"/>
        <v>0</v>
      </c>
      <c r="AO32" s="9">
        <f t="shared" si="8"/>
        <v>16.621173650458424</v>
      </c>
      <c r="AP32" s="9">
        <f t="shared" si="33"/>
        <v>16.621173650458424</v>
      </c>
      <c r="AQ32" s="9">
        <f t="shared" si="34"/>
        <v>0</v>
      </c>
      <c r="AR32" s="10"/>
      <c r="AS32" s="10"/>
    </row>
    <row r="33" spans="2:45" hidden="1" x14ac:dyDescent="0.2">
      <c r="B33" s="12">
        <v>34790</v>
      </c>
      <c r="C33" s="13">
        <v>8.0205107172572365</v>
      </c>
      <c r="D33" s="13">
        <v>8.0205107172572365</v>
      </c>
      <c r="E33" s="14">
        <f t="shared" si="36"/>
        <v>0</v>
      </c>
      <c r="F33" s="8">
        <v>34819</v>
      </c>
      <c r="G33" s="9">
        <f t="shared" si="9"/>
        <v>14.559557788693558</v>
      </c>
      <c r="H33" s="9">
        <f t="shared" si="35"/>
        <v>14.559557788693558</v>
      </c>
      <c r="I33" s="9">
        <f t="shared" si="10"/>
        <v>0</v>
      </c>
      <c r="J33" s="10"/>
      <c r="K33" s="9">
        <f t="shared" si="11"/>
        <v>14.832994241472212</v>
      </c>
      <c r="L33" s="9">
        <f t="shared" si="12"/>
        <v>14.832994241472212</v>
      </c>
      <c r="M33" s="9">
        <f t="shared" si="13"/>
        <v>0</v>
      </c>
      <c r="N33" s="11">
        <f t="shared" si="14"/>
        <v>21.973000909225082</v>
      </c>
      <c r="O33" s="11">
        <f t="shared" si="15"/>
        <v>21.973000909225082</v>
      </c>
      <c r="P33" s="11">
        <f t="shared" si="16"/>
        <v>0</v>
      </c>
      <c r="Q33" s="11">
        <f t="shared" si="0"/>
        <v>20.712744504573511</v>
      </c>
      <c r="R33" s="11">
        <f t="shared" si="17"/>
        <v>20.712744504573511</v>
      </c>
      <c r="S33" s="11">
        <f t="shared" si="18"/>
        <v>0</v>
      </c>
      <c r="T33" s="11">
        <f t="shared" si="19"/>
        <v>15.595626474708819</v>
      </c>
      <c r="U33" s="11">
        <f t="shared" si="20"/>
        <v>15.595626474708819</v>
      </c>
      <c r="V33" s="11">
        <f t="shared" si="1"/>
        <v>0</v>
      </c>
      <c r="W33" s="11">
        <f t="shared" si="21"/>
        <v>19.601967359069416</v>
      </c>
      <c r="X33" s="11">
        <f t="shared" si="22"/>
        <v>19.601967359069416</v>
      </c>
      <c r="Y33" s="11">
        <f t="shared" si="2"/>
        <v>0</v>
      </c>
      <c r="Z33" s="11">
        <f t="shared" si="23"/>
        <v>21.397426589491655</v>
      </c>
      <c r="AA33" s="11">
        <f t="shared" si="24"/>
        <v>21.397426589491655</v>
      </c>
      <c r="AB33" s="11">
        <f t="shared" si="3"/>
        <v>0</v>
      </c>
      <c r="AC33" s="9">
        <f t="shared" si="25"/>
        <v>15.215999776692108</v>
      </c>
      <c r="AD33" s="9">
        <f t="shared" si="26"/>
        <v>15.215999776692108</v>
      </c>
      <c r="AE33" s="9">
        <f t="shared" si="4"/>
        <v>0</v>
      </c>
      <c r="AF33" s="9">
        <f t="shared" si="5"/>
        <v>16.404041328646858</v>
      </c>
      <c r="AG33" s="9">
        <f t="shared" si="27"/>
        <v>16.404041328646858</v>
      </c>
      <c r="AH33" s="9">
        <f t="shared" si="28"/>
        <v>0</v>
      </c>
      <c r="AI33" s="9">
        <f t="shared" si="6"/>
        <v>17.054373980004961</v>
      </c>
      <c r="AJ33" s="9">
        <f t="shared" si="29"/>
        <v>17.054373980004961</v>
      </c>
      <c r="AK33" s="9">
        <f t="shared" si="30"/>
        <v>0</v>
      </c>
      <c r="AL33" s="9">
        <f t="shared" si="7"/>
        <v>17.614350789254324</v>
      </c>
      <c r="AM33" s="9">
        <f t="shared" si="31"/>
        <v>17.614350789254324</v>
      </c>
      <c r="AN33" s="9">
        <f t="shared" si="32"/>
        <v>0</v>
      </c>
      <c r="AO33" s="9">
        <f t="shared" si="8"/>
        <v>16.050186056825648</v>
      </c>
      <c r="AP33" s="9">
        <f t="shared" si="33"/>
        <v>16.050186056825648</v>
      </c>
      <c r="AQ33" s="9">
        <f t="shared" si="34"/>
        <v>0</v>
      </c>
      <c r="AR33" s="10"/>
      <c r="AS33" s="10"/>
    </row>
    <row r="34" spans="2:45" hidden="1" x14ac:dyDescent="0.2">
      <c r="B34" s="12">
        <v>34820</v>
      </c>
      <c r="C34" s="13">
        <v>8.0303037706360598</v>
      </c>
      <c r="D34" s="13">
        <v>8.0303037706360598</v>
      </c>
      <c r="E34" s="14">
        <f t="shared" si="36"/>
        <v>0</v>
      </c>
      <c r="F34" s="8">
        <v>34850</v>
      </c>
      <c r="G34" s="9">
        <f t="shared" si="9"/>
        <v>14.540582718219545</v>
      </c>
      <c r="H34" s="9">
        <f t="shared" si="35"/>
        <v>14.540582718219545</v>
      </c>
      <c r="I34" s="9">
        <f t="shared" si="10"/>
        <v>0</v>
      </c>
      <c r="J34" s="10"/>
      <c r="K34" s="9">
        <f t="shared" si="11"/>
        <v>14.813685711909445</v>
      </c>
      <c r="L34" s="9">
        <f t="shared" si="12"/>
        <v>14.813685711909445</v>
      </c>
      <c r="M34" s="9">
        <f t="shared" si="13"/>
        <v>0</v>
      </c>
      <c r="N34" s="11">
        <f t="shared" si="14"/>
        <v>21.944985054457735</v>
      </c>
      <c r="O34" s="11">
        <f t="shared" si="15"/>
        <v>21.944985054457735</v>
      </c>
      <c r="P34" s="11">
        <f t="shared" si="16"/>
        <v>0</v>
      </c>
      <c r="Q34" s="11">
        <f t="shared" si="0"/>
        <v>20.686265547860618</v>
      </c>
      <c r="R34" s="11">
        <f t="shared" si="17"/>
        <v>20.686265547860618</v>
      </c>
      <c r="S34" s="11">
        <f t="shared" si="18"/>
        <v>0</v>
      </c>
      <c r="T34" s="11">
        <f t="shared" si="19"/>
        <v>15.575387905837225</v>
      </c>
      <c r="U34" s="11">
        <f t="shared" si="20"/>
        <v>15.575387905837225</v>
      </c>
      <c r="V34" s="11">
        <f t="shared" si="1"/>
        <v>0</v>
      </c>
      <c r="W34" s="11">
        <f t="shared" si="21"/>
        <v>19.576843008631528</v>
      </c>
      <c r="X34" s="11">
        <f t="shared" si="22"/>
        <v>19.576843008631528</v>
      </c>
      <c r="Y34" s="11">
        <f t="shared" si="2"/>
        <v>0</v>
      </c>
      <c r="Z34" s="11">
        <f t="shared" si="23"/>
        <v>21.370112654626425</v>
      </c>
      <c r="AA34" s="11">
        <f t="shared" si="24"/>
        <v>21.370112654626425</v>
      </c>
      <c r="AB34" s="11">
        <f t="shared" si="3"/>
        <v>0</v>
      </c>
      <c r="AC34" s="9">
        <f t="shared" si="25"/>
        <v>15.196224167208339</v>
      </c>
      <c r="AD34" s="9">
        <f t="shared" si="26"/>
        <v>15.196224167208339</v>
      </c>
      <c r="AE34" s="9">
        <f t="shared" si="4"/>
        <v>0</v>
      </c>
      <c r="AF34" s="9">
        <f t="shared" si="5"/>
        <v>16.382816888002171</v>
      </c>
      <c r="AG34" s="9">
        <f t="shared" si="27"/>
        <v>16.382816888002171</v>
      </c>
      <c r="AH34" s="9">
        <f t="shared" si="28"/>
        <v>0</v>
      </c>
      <c r="AI34" s="9">
        <f t="shared" si="6"/>
        <v>17.032356450761057</v>
      </c>
      <c r="AJ34" s="9">
        <f t="shared" si="29"/>
        <v>17.032356450761057</v>
      </c>
      <c r="AK34" s="9">
        <f t="shared" si="30"/>
        <v>0</v>
      </c>
      <c r="AL34" s="9">
        <f t="shared" si="7"/>
        <v>17.591650361462555</v>
      </c>
      <c r="AM34" s="9">
        <f t="shared" si="31"/>
        <v>17.591650361462555</v>
      </c>
      <c r="AN34" s="9">
        <f t="shared" si="32"/>
        <v>0</v>
      </c>
      <c r="AO34" s="9">
        <f t="shared" si="8"/>
        <v>16.029393147000253</v>
      </c>
      <c r="AP34" s="9">
        <f t="shared" si="33"/>
        <v>16.029393147000253</v>
      </c>
      <c r="AQ34" s="9">
        <f t="shared" si="34"/>
        <v>0</v>
      </c>
      <c r="AR34" s="10"/>
      <c r="AS34" s="10"/>
    </row>
    <row r="35" spans="2:45" hidden="1" x14ac:dyDescent="0.2">
      <c r="B35" s="12">
        <v>34851</v>
      </c>
      <c r="C35" s="13">
        <v>8.0551630599823092</v>
      </c>
      <c r="D35" s="13">
        <v>8.0551630599823092</v>
      </c>
      <c r="E35" s="14">
        <f t="shared" si="36"/>
        <v>0</v>
      </c>
      <c r="F35" s="8">
        <v>34880</v>
      </c>
      <c r="G35" s="9">
        <f t="shared" si="9"/>
        <v>14.492622442366061</v>
      </c>
      <c r="H35" s="9">
        <f t="shared" si="35"/>
        <v>14.492622442366061</v>
      </c>
      <c r="I35" s="9">
        <f t="shared" si="10"/>
        <v>0</v>
      </c>
      <c r="J35" s="10"/>
      <c r="K35" s="9">
        <f t="shared" si="11"/>
        <v>14.764882604409859</v>
      </c>
      <c r="L35" s="9">
        <f t="shared" si="12"/>
        <v>14.764882604409859</v>
      </c>
      <c r="M35" s="9">
        <f t="shared" si="13"/>
        <v>0</v>
      </c>
      <c r="N35" s="11">
        <f t="shared" si="14"/>
        <v>21.874173822175198</v>
      </c>
      <c r="O35" s="11">
        <f t="shared" si="15"/>
        <v>21.874173822175198</v>
      </c>
      <c r="P35" s="11">
        <f t="shared" si="16"/>
        <v>0</v>
      </c>
      <c r="Q35" s="11">
        <f t="shared" si="0"/>
        <v>20.619338889010951</v>
      </c>
      <c r="R35" s="11">
        <f t="shared" si="17"/>
        <v>20.619338889010951</v>
      </c>
      <c r="S35" s="11">
        <f t="shared" si="18"/>
        <v>0</v>
      </c>
      <c r="T35" s="11">
        <f t="shared" si="19"/>
        <v>15.524234085497497</v>
      </c>
      <c r="U35" s="11">
        <f t="shared" si="20"/>
        <v>15.524234085497497</v>
      </c>
      <c r="V35" s="11">
        <f t="shared" si="1"/>
        <v>0</v>
      </c>
      <c r="W35" s="11">
        <f t="shared" si="21"/>
        <v>19.513340173198543</v>
      </c>
      <c r="X35" s="11">
        <f t="shared" si="22"/>
        <v>19.513340173198543</v>
      </c>
      <c r="Y35" s="11">
        <f t="shared" si="2"/>
        <v>0</v>
      </c>
      <c r="Z35" s="11">
        <f t="shared" si="23"/>
        <v>21.301075553943477</v>
      </c>
      <c r="AA35" s="11">
        <f t="shared" si="24"/>
        <v>21.301075553943477</v>
      </c>
      <c r="AB35" s="11">
        <f t="shared" si="3"/>
        <v>0</v>
      </c>
      <c r="AC35" s="9">
        <f t="shared" si="25"/>
        <v>15.146240495879624</v>
      </c>
      <c r="AD35" s="9">
        <f t="shared" si="26"/>
        <v>15.146240495879624</v>
      </c>
      <c r="AE35" s="9">
        <f t="shared" si="4"/>
        <v>0</v>
      </c>
      <c r="AF35" s="9">
        <f t="shared" si="5"/>
        <v>16.329171235958391</v>
      </c>
      <c r="AG35" s="9">
        <f t="shared" si="27"/>
        <v>16.329171235958391</v>
      </c>
      <c r="AH35" s="9">
        <f t="shared" si="28"/>
        <v>0</v>
      </c>
      <c r="AI35" s="9">
        <f t="shared" si="6"/>
        <v>16.976706234462995</v>
      </c>
      <c r="AJ35" s="9">
        <f t="shared" si="29"/>
        <v>16.976706234462995</v>
      </c>
      <c r="AK35" s="9">
        <f t="shared" si="30"/>
        <v>0</v>
      </c>
      <c r="AL35" s="9">
        <f t="shared" si="7"/>
        <v>17.534274090824908</v>
      </c>
      <c r="AM35" s="9">
        <f t="shared" si="31"/>
        <v>17.534274090824908</v>
      </c>
      <c r="AN35" s="9">
        <f t="shared" si="32"/>
        <v>0</v>
      </c>
      <c r="AO35" s="9">
        <f t="shared" si="8"/>
        <v>15.97683820695994</v>
      </c>
      <c r="AP35" s="9">
        <f t="shared" si="33"/>
        <v>15.97683820695994</v>
      </c>
      <c r="AQ35" s="9">
        <f t="shared" si="34"/>
        <v>0</v>
      </c>
      <c r="AR35" s="10"/>
      <c r="AS35" s="10"/>
    </row>
    <row r="36" spans="2:45" hidden="1" x14ac:dyDescent="0.2">
      <c r="B36" s="12">
        <v>34881</v>
      </c>
      <c r="C36" s="13">
        <v>8.0852955319171524</v>
      </c>
      <c r="D36" s="13">
        <v>8.0852955319171524</v>
      </c>
      <c r="E36" s="14">
        <f t="shared" si="36"/>
        <v>0</v>
      </c>
      <c r="F36" s="8">
        <v>34911</v>
      </c>
      <c r="G36" s="9">
        <f t="shared" si="9"/>
        <v>14.434884168100281</v>
      </c>
      <c r="H36" s="9">
        <f t="shared" si="35"/>
        <v>14.434884168100281</v>
      </c>
      <c r="I36" s="9">
        <f t="shared" si="10"/>
        <v>0</v>
      </c>
      <c r="J36" s="10"/>
      <c r="K36" s="9">
        <f t="shared" si="11"/>
        <v>14.706129664488461</v>
      </c>
      <c r="L36" s="9">
        <f t="shared" si="12"/>
        <v>14.706129664488461</v>
      </c>
      <c r="M36" s="9">
        <f t="shared" si="13"/>
        <v>0</v>
      </c>
      <c r="N36" s="11">
        <f t="shared" si="14"/>
        <v>21.788925806439899</v>
      </c>
      <c r="O36" s="11">
        <f t="shared" si="15"/>
        <v>21.788925806439899</v>
      </c>
      <c r="P36" s="11">
        <f t="shared" si="16"/>
        <v>0</v>
      </c>
      <c r="Q36" s="11">
        <f t="shared" si="0"/>
        <v>20.538767421987714</v>
      </c>
      <c r="R36" s="11">
        <f t="shared" si="17"/>
        <v>20.538767421987714</v>
      </c>
      <c r="S36" s="11">
        <f t="shared" si="18"/>
        <v>0</v>
      </c>
      <c r="T36" s="11">
        <f t="shared" si="19"/>
        <v>15.462651176392878</v>
      </c>
      <c r="U36" s="11">
        <f t="shared" si="20"/>
        <v>15.462651176392878</v>
      </c>
      <c r="V36" s="11">
        <f t="shared" si="1"/>
        <v>0</v>
      </c>
      <c r="W36" s="11">
        <f t="shared" si="21"/>
        <v>19.436890568528096</v>
      </c>
      <c r="X36" s="11">
        <f t="shared" si="22"/>
        <v>19.436890568528096</v>
      </c>
      <c r="Y36" s="11">
        <f t="shared" si="2"/>
        <v>0</v>
      </c>
      <c r="Z36" s="11">
        <f t="shared" si="23"/>
        <v>21.217963374482217</v>
      </c>
      <c r="AA36" s="11">
        <f t="shared" si="24"/>
        <v>21.217963374482217</v>
      </c>
      <c r="AB36" s="11">
        <f t="shared" si="3"/>
        <v>0</v>
      </c>
      <c r="AC36" s="9">
        <f t="shared" si="25"/>
        <v>15.086066302286486</v>
      </c>
      <c r="AD36" s="9">
        <f t="shared" si="26"/>
        <v>15.086066302286486</v>
      </c>
      <c r="AE36" s="9">
        <f t="shared" si="4"/>
        <v>0</v>
      </c>
      <c r="AF36" s="9">
        <f t="shared" si="5"/>
        <v>16.264588467912336</v>
      </c>
      <c r="AG36" s="9">
        <f t="shared" si="27"/>
        <v>16.264588467912336</v>
      </c>
      <c r="AH36" s="9">
        <f t="shared" si="28"/>
        <v>0</v>
      </c>
      <c r="AI36" s="9">
        <f t="shared" si="6"/>
        <v>16.909710217563852</v>
      </c>
      <c r="AJ36" s="9">
        <f t="shared" si="29"/>
        <v>16.909710217563852</v>
      </c>
      <c r="AK36" s="9">
        <f t="shared" si="30"/>
        <v>0</v>
      </c>
      <c r="AL36" s="9">
        <f t="shared" si="7"/>
        <v>17.465200116760531</v>
      </c>
      <c r="AM36" s="9">
        <f t="shared" si="31"/>
        <v>17.465200116760531</v>
      </c>
      <c r="AN36" s="9">
        <f t="shared" si="32"/>
        <v>0</v>
      </c>
      <c r="AO36" s="9">
        <f t="shared" si="8"/>
        <v>15.913568522036957</v>
      </c>
      <c r="AP36" s="9">
        <f t="shared" si="33"/>
        <v>15.913568522036957</v>
      </c>
      <c r="AQ36" s="9">
        <f t="shared" si="34"/>
        <v>0</v>
      </c>
      <c r="AR36" s="10"/>
      <c r="AS36" s="10"/>
    </row>
    <row r="37" spans="2:45" hidden="1" x14ac:dyDescent="0.2">
      <c r="B37" s="12">
        <v>34912</v>
      </c>
      <c r="C37" s="13">
        <v>8.1101548212633983</v>
      </c>
      <c r="D37" s="13">
        <v>8.1101548212633983</v>
      </c>
      <c r="E37" s="14">
        <f t="shared" si="36"/>
        <v>0</v>
      </c>
      <c r="F37" s="8">
        <v>34942</v>
      </c>
      <c r="G37" s="9">
        <f t="shared" si="9"/>
        <v>14.387573079715802</v>
      </c>
      <c r="H37" s="9">
        <f t="shared" si="35"/>
        <v>14.387573079715802</v>
      </c>
      <c r="I37" s="9">
        <f t="shared" si="10"/>
        <v>0</v>
      </c>
      <c r="J37" s="10"/>
      <c r="K37" s="9">
        <f t="shared" si="11"/>
        <v>14.657987152977398</v>
      </c>
      <c r="L37" s="9">
        <f t="shared" si="12"/>
        <v>14.657987152977398</v>
      </c>
      <c r="M37" s="9">
        <f t="shared" si="13"/>
        <v>0</v>
      </c>
      <c r="N37" s="11">
        <f t="shared" si="14"/>
        <v>21.719073070826628</v>
      </c>
      <c r="O37" s="11">
        <f t="shared" si="15"/>
        <v>21.719073070826628</v>
      </c>
      <c r="P37" s="11">
        <f t="shared" si="16"/>
        <v>0</v>
      </c>
      <c r="Q37" s="11">
        <f t="shared" si="0"/>
        <v>20.472746678450136</v>
      </c>
      <c r="R37" s="11">
        <f t="shared" si="17"/>
        <v>20.472746678450136</v>
      </c>
      <c r="S37" s="11">
        <f t="shared" si="18"/>
        <v>0</v>
      </c>
      <c r="T37" s="11">
        <f t="shared" si="19"/>
        <v>15.412189771152221</v>
      </c>
      <c r="U37" s="11">
        <f t="shared" si="20"/>
        <v>15.412189771152221</v>
      </c>
      <c r="V37" s="11">
        <f t="shared" si="1"/>
        <v>0</v>
      </c>
      <c r="W37" s="11">
        <f t="shared" si="21"/>
        <v>19.3742473037351</v>
      </c>
      <c r="X37" s="11">
        <f t="shared" si="22"/>
        <v>19.3742473037351</v>
      </c>
      <c r="Y37" s="11">
        <f t="shared" si="2"/>
        <v>0</v>
      </c>
      <c r="Z37" s="11">
        <f t="shared" si="23"/>
        <v>21.149860755927705</v>
      </c>
      <c r="AA37" s="11">
        <f t="shared" si="24"/>
        <v>21.149860755927705</v>
      </c>
      <c r="AB37" s="11">
        <f t="shared" si="3"/>
        <v>0</v>
      </c>
      <c r="AC37" s="9">
        <f t="shared" si="25"/>
        <v>15.036759206988748</v>
      </c>
      <c r="AD37" s="9">
        <f t="shared" si="26"/>
        <v>15.036759206988748</v>
      </c>
      <c r="AE37" s="9">
        <f t="shared" si="4"/>
        <v>0</v>
      </c>
      <c r="AF37" s="9">
        <f t="shared" si="5"/>
        <v>16.211668960254794</v>
      </c>
      <c r="AG37" s="9">
        <f t="shared" si="27"/>
        <v>16.211668960254794</v>
      </c>
      <c r="AH37" s="9">
        <f t="shared" si="28"/>
        <v>0</v>
      </c>
      <c r="AI37" s="9">
        <f t="shared" si="6"/>
        <v>16.854813279315703</v>
      </c>
      <c r="AJ37" s="9">
        <f t="shared" si="29"/>
        <v>16.854813279315703</v>
      </c>
      <c r="AK37" s="9">
        <f t="shared" si="30"/>
        <v>0</v>
      </c>
      <c r="AL37" s="9">
        <f t="shared" si="7"/>
        <v>17.408600487942671</v>
      </c>
      <c r="AM37" s="9">
        <f t="shared" si="31"/>
        <v>17.408600487942671</v>
      </c>
      <c r="AN37" s="9">
        <f t="shared" si="32"/>
        <v>0</v>
      </c>
      <c r="AO37" s="9">
        <f t="shared" si="8"/>
        <v>15.861724962569451</v>
      </c>
      <c r="AP37" s="9">
        <f t="shared" si="33"/>
        <v>15.861724962569451</v>
      </c>
      <c r="AQ37" s="9">
        <f t="shared" si="34"/>
        <v>0</v>
      </c>
      <c r="AR37" s="10"/>
      <c r="AS37" s="10"/>
    </row>
    <row r="38" spans="2:45" hidden="1" x14ac:dyDescent="0.2">
      <c r="B38" s="12">
        <v>34943</v>
      </c>
      <c r="C38" s="13">
        <v>8.1116614448601414</v>
      </c>
      <c r="D38" s="13">
        <v>8.1116614448601414</v>
      </c>
      <c r="E38" s="14">
        <f t="shared" si="36"/>
        <v>0</v>
      </c>
      <c r="F38" s="8">
        <v>34972</v>
      </c>
      <c r="G38" s="9">
        <f t="shared" si="9"/>
        <v>14.384715060941708</v>
      </c>
      <c r="H38" s="9">
        <f t="shared" si="35"/>
        <v>14.384715060941708</v>
      </c>
      <c r="I38" s="9">
        <f t="shared" si="10"/>
        <v>0</v>
      </c>
      <c r="J38" s="10"/>
      <c r="K38" s="9">
        <f t="shared" si="11"/>
        <v>14.655078908706784</v>
      </c>
      <c r="L38" s="9">
        <f t="shared" si="12"/>
        <v>14.655078908706784</v>
      </c>
      <c r="M38" s="9">
        <f t="shared" si="13"/>
        <v>0</v>
      </c>
      <c r="N38" s="11">
        <f t="shared" si="14"/>
        <v>21.714853332143335</v>
      </c>
      <c r="O38" s="11">
        <f t="shared" si="15"/>
        <v>21.714853332143335</v>
      </c>
      <c r="P38" s="11">
        <f t="shared" si="16"/>
        <v>0</v>
      </c>
      <c r="Q38" s="11">
        <f t="shared" si="0"/>
        <v>20.468758426838239</v>
      </c>
      <c r="R38" s="11">
        <f t="shared" si="17"/>
        <v>20.468758426838239</v>
      </c>
      <c r="S38" s="11">
        <f t="shared" si="18"/>
        <v>0</v>
      </c>
      <c r="T38" s="11">
        <f t="shared" si="19"/>
        <v>15.409141444671693</v>
      </c>
      <c r="U38" s="11">
        <f t="shared" si="20"/>
        <v>15.409141444671693</v>
      </c>
      <c r="V38" s="11">
        <f t="shared" si="1"/>
        <v>0</v>
      </c>
      <c r="W38" s="11">
        <f t="shared" si="21"/>
        <v>19.370463082467687</v>
      </c>
      <c r="X38" s="11">
        <f t="shared" si="22"/>
        <v>19.370463082467687</v>
      </c>
      <c r="Y38" s="11">
        <f t="shared" si="2"/>
        <v>0</v>
      </c>
      <c r="Z38" s="11">
        <f t="shared" si="23"/>
        <v>21.145746740185515</v>
      </c>
      <c r="AA38" s="11">
        <f t="shared" si="24"/>
        <v>21.145746740185515</v>
      </c>
      <c r="AB38" s="11">
        <f t="shared" si="3"/>
        <v>0</v>
      </c>
      <c r="AC38" s="9">
        <f t="shared" si="25"/>
        <v>15.033780611296514</v>
      </c>
      <c r="AD38" s="9">
        <f t="shared" si="26"/>
        <v>15.033780611296514</v>
      </c>
      <c r="AE38" s="9">
        <f t="shared" si="4"/>
        <v>0</v>
      </c>
      <c r="AF38" s="9">
        <f t="shared" si="5"/>
        <v>16.208472142097243</v>
      </c>
      <c r="AG38" s="9">
        <f t="shared" si="27"/>
        <v>16.208472142097243</v>
      </c>
      <c r="AH38" s="9">
        <f t="shared" si="28"/>
        <v>0</v>
      </c>
      <c r="AI38" s="9">
        <f t="shared" si="6"/>
        <v>16.851497006418352</v>
      </c>
      <c r="AJ38" s="9">
        <f t="shared" si="29"/>
        <v>16.851497006418352</v>
      </c>
      <c r="AK38" s="9">
        <f t="shared" si="30"/>
        <v>0</v>
      </c>
      <c r="AL38" s="9">
        <f t="shared" si="7"/>
        <v>17.405181357094243</v>
      </c>
      <c r="AM38" s="9">
        <f t="shared" si="31"/>
        <v>17.405181357094243</v>
      </c>
      <c r="AN38" s="9">
        <f t="shared" si="32"/>
        <v>0</v>
      </c>
      <c r="AO38" s="9">
        <f t="shared" si="8"/>
        <v>15.858593141439698</v>
      </c>
      <c r="AP38" s="9">
        <f t="shared" si="33"/>
        <v>15.858593141439698</v>
      </c>
      <c r="AQ38" s="9">
        <f t="shared" si="34"/>
        <v>0</v>
      </c>
      <c r="AR38" s="10"/>
      <c r="AS38" s="10"/>
    </row>
    <row r="39" spans="2:45" hidden="1" x14ac:dyDescent="0.2">
      <c r="B39" s="12">
        <v>34973</v>
      </c>
      <c r="C39" s="13">
        <v>8.1026217032796879</v>
      </c>
      <c r="D39" s="13">
        <v>8.1026217032796879</v>
      </c>
      <c r="E39" s="14">
        <f t="shared" si="36"/>
        <v>0</v>
      </c>
      <c r="F39" s="8">
        <v>35003</v>
      </c>
      <c r="G39" s="9">
        <f t="shared" si="9"/>
        <v>14.401879116420632</v>
      </c>
      <c r="H39" s="9">
        <f t="shared" si="35"/>
        <v>14.401879116420632</v>
      </c>
      <c r="I39" s="9">
        <f t="shared" si="10"/>
        <v>0</v>
      </c>
      <c r="J39" s="10"/>
      <c r="K39" s="9">
        <f t="shared" si="11"/>
        <v>14.672544597336802</v>
      </c>
      <c r="L39" s="9">
        <f t="shared" si="12"/>
        <v>14.672544597336802</v>
      </c>
      <c r="M39" s="9">
        <f t="shared" si="13"/>
        <v>0</v>
      </c>
      <c r="N39" s="11">
        <f t="shared" si="14"/>
        <v>21.740195303134943</v>
      </c>
      <c r="O39" s="11">
        <f t="shared" si="15"/>
        <v>21.740195303134943</v>
      </c>
      <c r="P39" s="11">
        <f t="shared" si="16"/>
        <v>0</v>
      </c>
      <c r="Q39" s="11">
        <f t="shared" si="0"/>
        <v>20.492710184101352</v>
      </c>
      <c r="R39" s="11">
        <f t="shared" si="17"/>
        <v>20.492710184101352</v>
      </c>
      <c r="S39" s="11">
        <f t="shared" si="18"/>
        <v>0</v>
      </c>
      <c r="T39" s="11">
        <f t="shared" si="19"/>
        <v>15.427448407979249</v>
      </c>
      <c r="U39" s="11">
        <f t="shared" si="20"/>
        <v>15.427448407979249</v>
      </c>
      <c r="V39" s="11">
        <f t="shared" si="1"/>
        <v>0</v>
      </c>
      <c r="W39" s="11">
        <f t="shared" si="21"/>
        <v>19.393189519525109</v>
      </c>
      <c r="X39" s="11">
        <f t="shared" si="22"/>
        <v>19.393189519525109</v>
      </c>
      <c r="Y39" s="11">
        <f t="shared" si="2"/>
        <v>0</v>
      </c>
      <c r="Z39" s="11">
        <f t="shared" si="23"/>
        <v>21.170453783778136</v>
      </c>
      <c r="AA39" s="11">
        <f t="shared" si="24"/>
        <v>21.170453783778136</v>
      </c>
      <c r="AB39" s="11">
        <f t="shared" si="3"/>
        <v>0</v>
      </c>
      <c r="AC39" s="9">
        <f t="shared" si="25"/>
        <v>15.051668800896323</v>
      </c>
      <c r="AD39" s="9">
        <f t="shared" si="26"/>
        <v>15.051668800896323</v>
      </c>
      <c r="AE39" s="9">
        <f t="shared" si="4"/>
        <v>0</v>
      </c>
      <c r="AF39" s="9">
        <f t="shared" si="5"/>
        <v>16.22767088379538</v>
      </c>
      <c r="AG39" s="9">
        <f t="shared" si="27"/>
        <v>16.22767088379538</v>
      </c>
      <c r="AH39" s="9">
        <f t="shared" si="28"/>
        <v>0</v>
      </c>
      <c r="AI39" s="9">
        <f t="shared" si="6"/>
        <v>16.871413142907478</v>
      </c>
      <c r="AJ39" s="9">
        <f t="shared" si="29"/>
        <v>16.871413142907478</v>
      </c>
      <c r="AK39" s="9">
        <f t="shared" si="30"/>
        <v>0</v>
      </c>
      <c r="AL39" s="9">
        <f t="shared" si="7"/>
        <v>17.425715215060507</v>
      </c>
      <c r="AM39" s="9">
        <f t="shared" si="31"/>
        <v>17.425715215060507</v>
      </c>
      <c r="AN39" s="9">
        <f t="shared" si="32"/>
        <v>0</v>
      </c>
      <c r="AO39" s="9">
        <f t="shared" si="8"/>
        <v>15.877401538399283</v>
      </c>
      <c r="AP39" s="9">
        <f t="shared" si="33"/>
        <v>15.877401538399283</v>
      </c>
      <c r="AQ39" s="9">
        <f t="shared" si="34"/>
        <v>0</v>
      </c>
      <c r="AR39" s="10"/>
      <c r="AS39" s="10"/>
    </row>
    <row r="40" spans="2:45" hidden="1" x14ac:dyDescent="0.2">
      <c r="B40" s="12">
        <v>35004</v>
      </c>
      <c r="C40" s="13">
        <v>8.0883087791106369</v>
      </c>
      <c r="D40" s="13">
        <v>8.0883087791106369</v>
      </c>
      <c r="E40" s="14">
        <f t="shared" si="36"/>
        <v>0</v>
      </c>
      <c r="F40" s="8">
        <v>35033</v>
      </c>
      <c r="G40" s="9">
        <f t="shared" si="9"/>
        <v>14.429134001696966</v>
      </c>
      <c r="H40" s="9">
        <f t="shared" si="35"/>
        <v>14.429134001696966</v>
      </c>
      <c r="I40" s="9">
        <f t="shared" si="10"/>
        <v>0</v>
      </c>
      <c r="J40" s="10"/>
      <c r="K40" s="9">
        <f t="shared" si="11"/>
        <v>14.700278447327433</v>
      </c>
      <c r="L40" s="9">
        <f t="shared" si="12"/>
        <v>14.700278447327433</v>
      </c>
      <c r="M40" s="9">
        <f t="shared" si="13"/>
        <v>0</v>
      </c>
      <c r="N40" s="11">
        <f t="shared" si="14"/>
        <v>21.78043593932378</v>
      </c>
      <c r="O40" s="11">
        <f t="shared" si="15"/>
        <v>21.78043593932378</v>
      </c>
      <c r="P40" s="11">
        <f t="shared" si="16"/>
        <v>0</v>
      </c>
      <c r="Q40" s="11">
        <f t="shared" si="0"/>
        <v>20.530743293302987</v>
      </c>
      <c r="R40" s="11">
        <f t="shared" si="17"/>
        <v>20.530743293302987</v>
      </c>
      <c r="S40" s="11">
        <f t="shared" si="18"/>
        <v>0</v>
      </c>
      <c r="T40" s="11">
        <f t="shared" si="19"/>
        <v>15.456518122028946</v>
      </c>
      <c r="U40" s="11">
        <f t="shared" si="20"/>
        <v>15.456518122028946</v>
      </c>
      <c r="V40" s="11">
        <f t="shared" si="1"/>
        <v>0</v>
      </c>
      <c r="W40" s="11">
        <f t="shared" si="21"/>
        <v>19.429276936948128</v>
      </c>
      <c r="X40" s="11">
        <f t="shared" si="22"/>
        <v>19.429276936948128</v>
      </c>
      <c r="Y40" s="11">
        <f t="shared" si="2"/>
        <v>0</v>
      </c>
      <c r="Z40" s="11">
        <f t="shared" si="23"/>
        <v>21.209686215732294</v>
      </c>
      <c r="AA40" s="11">
        <f t="shared" si="24"/>
        <v>21.209686215732294</v>
      </c>
      <c r="AB40" s="11">
        <f t="shared" si="3"/>
        <v>0</v>
      </c>
      <c r="AC40" s="9">
        <f t="shared" si="25"/>
        <v>15.080073542185048</v>
      </c>
      <c r="AD40" s="9">
        <f t="shared" si="26"/>
        <v>15.080073542185048</v>
      </c>
      <c r="AE40" s="9">
        <f t="shared" si="4"/>
        <v>0</v>
      </c>
      <c r="AF40" s="9">
        <f t="shared" si="5"/>
        <v>16.258156656990138</v>
      </c>
      <c r="AG40" s="9">
        <f t="shared" si="27"/>
        <v>16.258156656990138</v>
      </c>
      <c r="AH40" s="9">
        <f t="shared" si="28"/>
        <v>0</v>
      </c>
      <c r="AI40" s="9">
        <f t="shared" si="6"/>
        <v>16.903038070700646</v>
      </c>
      <c r="AJ40" s="9">
        <f t="shared" si="29"/>
        <v>16.903038070700646</v>
      </c>
      <c r="AK40" s="9">
        <f t="shared" si="30"/>
        <v>0</v>
      </c>
      <c r="AL40" s="9">
        <f t="shared" si="7"/>
        <v>17.458321025723272</v>
      </c>
      <c r="AM40" s="9">
        <f t="shared" si="31"/>
        <v>17.458321025723272</v>
      </c>
      <c r="AN40" s="9">
        <f t="shared" si="32"/>
        <v>0</v>
      </c>
      <c r="AO40" s="9">
        <f t="shared" si="8"/>
        <v>15.907267481328365</v>
      </c>
      <c r="AP40" s="9">
        <f t="shared" si="33"/>
        <v>15.907267481328365</v>
      </c>
      <c r="AQ40" s="9">
        <f t="shared" si="34"/>
        <v>0</v>
      </c>
      <c r="AR40" s="10"/>
      <c r="AS40" s="10"/>
    </row>
    <row r="41" spans="2:45" hidden="1" x14ac:dyDescent="0.2">
      <c r="B41" s="12">
        <v>35034</v>
      </c>
      <c r="C41" s="13">
        <v>8.1154280038519975</v>
      </c>
      <c r="D41" s="13">
        <v>8.1154280038519975</v>
      </c>
      <c r="E41" s="14">
        <f t="shared" si="36"/>
        <v>0</v>
      </c>
      <c r="F41" s="8">
        <v>35064</v>
      </c>
      <c r="G41" s="9">
        <f t="shared" si="9"/>
        <v>14.377574656662054</v>
      </c>
      <c r="H41" s="9">
        <f t="shared" si="35"/>
        <v>14.377574656662054</v>
      </c>
      <c r="I41" s="9">
        <f t="shared" si="10"/>
        <v>0</v>
      </c>
      <c r="J41" s="10"/>
      <c r="K41" s="9">
        <f t="shared" si="11"/>
        <v>14.647813022273706</v>
      </c>
      <c r="L41" s="9">
        <f t="shared" si="12"/>
        <v>14.647813022273706</v>
      </c>
      <c r="M41" s="9">
        <f t="shared" si="13"/>
        <v>0</v>
      </c>
      <c r="N41" s="11">
        <f t="shared" si="14"/>
        <v>21.704310840111336</v>
      </c>
      <c r="O41" s="11">
        <f t="shared" si="15"/>
        <v>21.704310840111336</v>
      </c>
      <c r="P41" s="11">
        <f t="shared" si="16"/>
        <v>0</v>
      </c>
      <c r="Q41" s="11">
        <f t="shared" si="0"/>
        <v>20.45879427644984</v>
      </c>
      <c r="R41" s="11">
        <f t="shared" si="17"/>
        <v>20.45879427644984</v>
      </c>
      <c r="S41" s="11">
        <f t="shared" si="18"/>
        <v>0</v>
      </c>
      <c r="T41" s="11">
        <f t="shared" si="19"/>
        <v>15.401525580267776</v>
      </c>
      <c r="U41" s="11">
        <f t="shared" si="20"/>
        <v>15.401525580267776</v>
      </c>
      <c r="V41" s="11">
        <f t="shared" si="1"/>
        <v>0</v>
      </c>
      <c r="W41" s="11">
        <f t="shared" si="21"/>
        <v>19.361008676507197</v>
      </c>
      <c r="X41" s="11">
        <f t="shared" si="22"/>
        <v>19.361008676507197</v>
      </c>
      <c r="Y41" s="11">
        <f t="shared" si="2"/>
        <v>0</v>
      </c>
      <c r="Z41" s="11">
        <f t="shared" si="23"/>
        <v>21.135468383766604</v>
      </c>
      <c r="AA41" s="11">
        <f t="shared" si="24"/>
        <v>21.135468383766604</v>
      </c>
      <c r="AB41" s="11">
        <f t="shared" si="3"/>
        <v>0</v>
      </c>
      <c r="AC41" s="9">
        <f t="shared" si="25"/>
        <v>15.026338960590444</v>
      </c>
      <c r="AD41" s="9">
        <f t="shared" si="26"/>
        <v>15.026338960590444</v>
      </c>
      <c r="AE41" s="9">
        <f t="shared" si="4"/>
        <v>0</v>
      </c>
      <c r="AF41" s="9">
        <f t="shared" si="5"/>
        <v>16.200485289715317</v>
      </c>
      <c r="AG41" s="9">
        <f t="shared" si="27"/>
        <v>16.200485289715317</v>
      </c>
      <c r="AH41" s="9">
        <f t="shared" si="28"/>
        <v>0</v>
      </c>
      <c r="AI41" s="9">
        <f t="shared" si="6"/>
        <v>16.843211711232971</v>
      </c>
      <c r="AJ41" s="9">
        <f t="shared" si="29"/>
        <v>16.843211711232971</v>
      </c>
      <c r="AK41" s="9">
        <f t="shared" si="30"/>
        <v>0</v>
      </c>
      <c r="AL41" s="9">
        <f t="shared" si="7"/>
        <v>17.396639084116845</v>
      </c>
      <c r="AM41" s="9">
        <f t="shared" si="31"/>
        <v>17.396639084116845</v>
      </c>
      <c r="AN41" s="9">
        <f t="shared" si="32"/>
        <v>0</v>
      </c>
      <c r="AO41" s="9">
        <f t="shared" si="8"/>
        <v>15.850768676044058</v>
      </c>
      <c r="AP41" s="9">
        <f t="shared" si="33"/>
        <v>15.850768676044058</v>
      </c>
      <c r="AQ41" s="9">
        <f t="shared" si="34"/>
        <v>0</v>
      </c>
      <c r="AR41" s="10"/>
      <c r="AS41" s="10"/>
    </row>
    <row r="42" spans="2:45" hidden="1" x14ac:dyDescent="0.2">
      <c r="B42" s="12">
        <v>35065</v>
      </c>
      <c r="C42" s="13">
        <v>8.1335074870129027</v>
      </c>
      <c r="D42" s="13">
        <v>8.1335074870129027</v>
      </c>
      <c r="E42" s="14">
        <f t="shared" si="36"/>
        <v>0</v>
      </c>
      <c r="F42" s="8">
        <v>35095</v>
      </c>
      <c r="G42" s="9">
        <f t="shared" si="9"/>
        <v>14.343392773568615</v>
      </c>
      <c r="H42" s="9">
        <f t="shared" si="35"/>
        <v>14.343392773568615</v>
      </c>
      <c r="I42" s="9">
        <f t="shared" si="10"/>
        <v>0</v>
      </c>
      <c r="J42" s="10"/>
      <c r="K42" s="9">
        <f t="shared" si="11"/>
        <v>14.613030442618753</v>
      </c>
      <c r="L42" s="9">
        <f t="shared" si="12"/>
        <v>14.613030442618753</v>
      </c>
      <c r="M42" s="9">
        <f t="shared" si="13"/>
        <v>0</v>
      </c>
      <c r="N42" s="11">
        <f t="shared" si="14"/>
        <v>21.653842797121374</v>
      </c>
      <c r="O42" s="11">
        <f t="shared" si="15"/>
        <v>21.653842797121374</v>
      </c>
      <c r="P42" s="11">
        <f t="shared" si="16"/>
        <v>0</v>
      </c>
      <c r="Q42" s="11">
        <f t="shared" si="0"/>
        <v>20.411094817096803</v>
      </c>
      <c r="R42" s="11">
        <f t="shared" si="17"/>
        <v>20.411094817096803</v>
      </c>
      <c r="S42" s="11">
        <f t="shared" si="18"/>
        <v>0</v>
      </c>
      <c r="T42" s="11">
        <f t="shared" si="19"/>
        <v>15.365067618433343</v>
      </c>
      <c r="U42" s="11">
        <f t="shared" si="20"/>
        <v>15.365067618433343</v>
      </c>
      <c r="V42" s="11">
        <f t="shared" si="1"/>
        <v>0</v>
      </c>
      <c r="W42" s="11">
        <f t="shared" si="21"/>
        <v>19.315749418543305</v>
      </c>
      <c r="X42" s="11">
        <f t="shared" si="22"/>
        <v>19.315749418543305</v>
      </c>
      <c r="Y42" s="11">
        <f t="shared" si="2"/>
        <v>0</v>
      </c>
      <c r="Z42" s="11">
        <f t="shared" si="23"/>
        <v>21.086264786358957</v>
      </c>
      <c r="AA42" s="11">
        <f t="shared" si="24"/>
        <v>21.086264786358957</v>
      </c>
      <c r="AB42" s="11">
        <f t="shared" si="3"/>
        <v>0</v>
      </c>
      <c r="AC42" s="9">
        <f t="shared" si="25"/>
        <v>14.990714978460764</v>
      </c>
      <c r="AD42" s="9">
        <f t="shared" si="26"/>
        <v>14.990714978460764</v>
      </c>
      <c r="AE42" s="9">
        <f t="shared" si="4"/>
        <v>0</v>
      </c>
      <c r="AF42" s="9">
        <f t="shared" si="5"/>
        <v>16.162251368537845</v>
      </c>
      <c r="AG42" s="9">
        <f t="shared" si="27"/>
        <v>16.162251368537845</v>
      </c>
      <c r="AH42" s="9">
        <f t="shared" si="28"/>
        <v>0</v>
      </c>
      <c r="AI42" s="9">
        <f t="shared" si="6"/>
        <v>16.803549112263855</v>
      </c>
      <c r="AJ42" s="9">
        <f t="shared" si="29"/>
        <v>16.803549112263855</v>
      </c>
      <c r="AK42" s="9">
        <f t="shared" si="30"/>
        <v>0</v>
      </c>
      <c r="AL42" s="9">
        <f t="shared" si="7"/>
        <v>17.355746304824564</v>
      </c>
      <c r="AM42" s="9">
        <f t="shared" si="31"/>
        <v>17.355746304824564</v>
      </c>
      <c r="AN42" s="9">
        <f t="shared" si="32"/>
        <v>0</v>
      </c>
      <c r="AO42" s="9">
        <f t="shared" si="8"/>
        <v>15.813312118831405</v>
      </c>
      <c r="AP42" s="9">
        <f t="shared" si="33"/>
        <v>15.813312118831405</v>
      </c>
      <c r="AQ42" s="9">
        <f t="shared" si="34"/>
        <v>0</v>
      </c>
      <c r="AR42" s="10"/>
      <c r="AS42" s="10"/>
    </row>
    <row r="43" spans="2:45" hidden="1" x14ac:dyDescent="0.2">
      <c r="B43" s="12">
        <v>35096</v>
      </c>
      <c r="C43" s="13">
        <v>8.1252210572308208</v>
      </c>
      <c r="D43" s="13">
        <v>8.1252210572308208</v>
      </c>
      <c r="E43" s="14">
        <f t="shared" si="36"/>
        <v>0</v>
      </c>
      <c r="F43" s="8">
        <v>35124</v>
      </c>
      <c r="G43" s="9">
        <f t="shared" si="9"/>
        <v>14.359040587448575</v>
      </c>
      <c r="H43" s="9">
        <f t="shared" si="35"/>
        <v>14.359040587448575</v>
      </c>
      <c r="I43" s="9">
        <f t="shared" si="10"/>
        <v>0</v>
      </c>
      <c r="J43" s="10"/>
      <c r="K43" s="9">
        <f t="shared" si="11"/>
        <v>14.62895324392311</v>
      </c>
      <c r="L43" s="9">
        <f t="shared" si="12"/>
        <v>14.62895324392311</v>
      </c>
      <c r="M43" s="9">
        <f t="shared" si="13"/>
        <v>0</v>
      </c>
      <c r="N43" s="11">
        <f t="shared" si="14"/>
        <v>21.676946104257318</v>
      </c>
      <c r="O43" s="11">
        <f t="shared" si="15"/>
        <v>21.676946104257318</v>
      </c>
      <c r="P43" s="11">
        <f t="shared" si="16"/>
        <v>0</v>
      </c>
      <c r="Q43" s="11">
        <f t="shared" si="0"/>
        <v>20.432930719469141</v>
      </c>
      <c r="R43" s="11">
        <f t="shared" si="17"/>
        <v>20.432930719469141</v>
      </c>
      <c r="S43" s="11">
        <f t="shared" si="18"/>
        <v>0</v>
      </c>
      <c r="T43" s="11">
        <f t="shared" si="19"/>
        <v>15.38175737773269</v>
      </c>
      <c r="U43" s="11">
        <f t="shared" si="20"/>
        <v>15.38175737773269</v>
      </c>
      <c r="V43" s="11">
        <f t="shared" si="1"/>
        <v>0</v>
      </c>
      <c r="W43" s="11">
        <f t="shared" si="21"/>
        <v>19.336468243279445</v>
      </c>
      <c r="X43" s="11">
        <f t="shared" si="22"/>
        <v>19.336468243279445</v>
      </c>
      <c r="Y43" s="11">
        <f t="shared" si="2"/>
        <v>0</v>
      </c>
      <c r="Z43" s="11">
        <f t="shared" si="23"/>
        <v>21.108789254433308</v>
      </c>
      <c r="AA43" s="11">
        <f t="shared" si="24"/>
        <v>21.108789254433308</v>
      </c>
      <c r="AB43" s="11">
        <f t="shared" si="3"/>
        <v>0</v>
      </c>
      <c r="AC43" s="9">
        <f t="shared" si="25"/>
        <v>15.007022957763848</v>
      </c>
      <c r="AD43" s="9">
        <f t="shared" si="26"/>
        <v>15.007022957763848</v>
      </c>
      <c r="AE43" s="9">
        <f t="shared" si="4"/>
        <v>0</v>
      </c>
      <c r="AF43" s="9">
        <f t="shared" si="5"/>
        <v>16.179754128138615</v>
      </c>
      <c r="AG43" s="9">
        <f t="shared" si="27"/>
        <v>16.179754128138615</v>
      </c>
      <c r="AH43" s="9">
        <f t="shared" si="28"/>
        <v>0</v>
      </c>
      <c r="AI43" s="9">
        <f t="shared" si="6"/>
        <v>16.821705893298056</v>
      </c>
      <c r="AJ43" s="9">
        <f t="shared" si="29"/>
        <v>16.821705893298056</v>
      </c>
      <c r="AK43" s="9">
        <f t="shared" si="30"/>
        <v>0</v>
      </c>
      <c r="AL43" s="9">
        <f t="shared" si="7"/>
        <v>17.374466238938513</v>
      </c>
      <c r="AM43" s="9">
        <f t="shared" si="31"/>
        <v>17.374466238938513</v>
      </c>
      <c r="AN43" s="9">
        <f t="shared" si="32"/>
        <v>0</v>
      </c>
      <c r="AO43" s="9">
        <f t="shared" si="8"/>
        <v>15.830459016041413</v>
      </c>
      <c r="AP43" s="9">
        <f t="shared" si="33"/>
        <v>15.830459016041413</v>
      </c>
      <c r="AQ43" s="9">
        <f t="shared" si="34"/>
        <v>0</v>
      </c>
      <c r="AR43" s="10"/>
      <c r="AS43" s="10"/>
    </row>
    <row r="44" spans="2:45" hidden="1" x14ac:dyDescent="0.2">
      <c r="B44" s="12">
        <v>35125</v>
      </c>
      <c r="C44" s="13">
        <v>8.1884992482939953</v>
      </c>
      <c r="D44" s="13">
        <v>8.1884992482939953</v>
      </c>
      <c r="E44" s="14">
        <f t="shared" si="36"/>
        <v>0</v>
      </c>
      <c r="F44" s="8">
        <v>35155</v>
      </c>
      <c r="G44" s="9">
        <f t="shared" si="9"/>
        <v>14.240350669385492</v>
      </c>
      <c r="H44" s="9">
        <f t="shared" si="35"/>
        <v>14.240350669385492</v>
      </c>
      <c r="I44" s="9">
        <f t="shared" si="10"/>
        <v>0</v>
      </c>
      <c r="J44" s="10"/>
      <c r="K44" s="9">
        <f t="shared" si="11"/>
        <v>14.508177524282855</v>
      </c>
      <c r="L44" s="9">
        <f t="shared" si="12"/>
        <v>14.508177524282855</v>
      </c>
      <c r="M44" s="9">
        <f t="shared" si="13"/>
        <v>0</v>
      </c>
      <c r="N44" s="11">
        <f t="shared" si="14"/>
        <v>21.501705674380812</v>
      </c>
      <c r="O44" s="11">
        <f t="shared" si="15"/>
        <v>21.501705674380812</v>
      </c>
      <c r="P44" s="11">
        <f t="shared" si="16"/>
        <v>0</v>
      </c>
      <c r="Q44" s="11">
        <f t="shared" si="0"/>
        <v>20.267303655951622</v>
      </c>
      <c r="R44" s="11">
        <f t="shared" si="17"/>
        <v>20.267303655951622</v>
      </c>
      <c r="S44" s="11">
        <f t="shared" si="18"/>
        <v>0</v>
      </c>
      <c r="T44" s="11">
        <f t="shared" si="19"/>
        <v>15.255164220443859</v>
      </c>
      <c r="U44" s="11">
        <f t="shared" si="20"/>
        <v>15.255164220443859</v>
      </c>
      <c r="V44" s="11">
        <f t="shared" si="1"/>
        <v>0</v>
      </c>
      <c r="W44" s="11">
        <f t="shared" si="21"/>
        <v>19.179314302852994</v>
      </c>
      <c r="X44" s="11">
        <f t="shared" si="22"/>
        <v>19.179314302852994</v>
      </c>
      <c r="Y44" s="11">
        <f t="shared" si="2"/>
        <v>0</v>
      </c>
      <c r="Z44" s="11">
        <f t="shared" si="23"/>
        <v>20.937939365070619</v>
      </c>
      <c r="AA44" s="11">
        <f t="shared" si="24"/>
        <v>20.937939365070619</v>
      </c>
      <c r="AB44" s="11">
        <f t="shared" si="3"/>
        <v>0</v>
      </c>
      <c r="AC44" s="9">
        <f t="shared" si="25"/>
        <v>14.883325632239268</v>
      </c>
      <c r="AD44" s="9">
        <f t="shared" si="26"/>
        <v>14.883325632239268</v>
      </c>
      <c r="AE44" s="9">
        <f t="shared" si="4"/>
        <v>0</v>
      </c>
      <c r="AF44" s="9">
        <f t="shared" si="5"/>
        <v>16.046994298629539</v>
      </c>
      <c r="AG44" s="9">
        <f t="shared" si="27"/>
        <v>16.046994298629539</v>
      </c>
      <c r="AH44" s="9">
        <f t="shared" si="28"/>
        <v>0</v>
      </c>
      <c r="AI44" s="9">
        <f t="shared" si="6"/>
        <v>16.683985258980019</v>
      </c>
      <c r="AJ44" s="9">
        <f t="shared" si="29"/>
        <v>16.683985258980019</v>
      </c>
      <c r="AK44" s="9">
        <f t="shared" si="30"/>
        <v>0</v>
      </c>
      <c r="AL44" s="9">
        <f t="shared" si="7"/>
        <v>17.232474043531809</v>
      </c>
      <c r="AM44" s="9">
        <f t="shared" si="31"/>
        <v>17.232474043531809</v>
      </c>
      <c r="AN44" s="9">
        <f t="shared" si="32"/>
        <v>0</v>
      </c>
      <c r="AO44" s="9">
        <f t="shared" si="8"/>
        <v>15.700398431188837</v>
      </c>
      <c r="AP44" s="9">
        <f t="shared" si="33"/>
        <v>15.700398431188837</v>
      </c>
      <c r="AQ44" s="9">
        <f t="shared" si="34"/>
        <v>0</v>
      </c>
      <c r="AR44" s="10"/>
      <c r="AS44" s="10"/>
    </row>
    <row r="45" spans="2:45" hidden="1" x14ac:dyDescent="0.2">
      <c r="B45" s="12">
        <v>35156</v>
      </c>
      <c r="C45" s="13">
        <v>8.310535759630115</v>
      </c>
      <c r="D45" s="13">
        <v>8.310535759630115</v>
      </c>
      <c r="E45" s="14">
        <f t="shared" si="36"/>
        <v>0</v>
      </c>
      <c r="F45" s="8">
        <v>35185</v>
      </c>
      <c r="G45" s="9">
        <f t="shared" si="9"/>
        <v>14.016552916626207</v>
      </c>
      <c r="H45" s="9">
        <f t="shared" si="35"/>
        <v>14.016552916626207</v>
      </c>
      <c r="I45" s="9">
        <f t="shared" si="10"/>
        <v>0</v>
      </c>
      <c r="J45" s="10"/>
      <c r="K45" s="9">
        <f t="shared" si="11"/>
        <v>14.280446853603577</v>
      </c>
      <c r="L45" s="9">
        <f t="shared" si="12"/>
        <v>14.280446853603577</v>
      </c>
      <c r="M45" s="9">
        <f t="shared" si="13"/>
        <v>0</v>
      </c>
      <c r="N45" s="11">
        <f t="shared" si="14"/>
        <v>21.171278161758469</v>
      </c>
      <c r="O45" s="11">
        <f t="shared" si="15"/>
        <v>21.171278161758469</v>
      </c>
      <c r="P45" s="11">
        <f t="shared" si="16"/>
        <v>0</v>
      </c>
      <c r="Q45" s="11">
        <f t="shared" si="0"/>
        <v>19.955002786457047</v>
      </c>
      <c r="R45" s="11">
        <f t="shared" si="17"/>
        <v>19.955002786457047</v>
      </c>
      <c r="S45" s="11">
        <f t="shared" si="18"/>
        <v>0</v>
      </c>
      <c r="T45" s="11">
        <f t="shared" si="19"/>
        <v>15.016464383269106</v>
      </c>
      <c r="U45" s="11">
        <f t="shared" si="20"/>
        <v>15.016464383269106</v>
      </c>
      <c r="V45" s="11">
        <f t="shared" si="1"/>
        <v>0</v>
      </c>
      <c r="W45" s="11">
        <f t="shared" si="21"/>
        <v>18.882990071792246</v>
      </c>
      <c r="X45" s="11">
        <f t="shared" si="22"/>
        <v>18.882990071792246</v>
      </c>
      <c r="Y45" s="11">
        <f t="shared" si="2"/>
        <v>0</v>
      </c>
      <c r="Z45" s="11">
        <f t="shared" si="23"/>
        <v>20.615790509274621</v>
      </c>
      <c r="AA45" s="11">
        <f t="shared" si="24"/>
        <v>20.615790509274621</v>
      </c>
      <c r="AB45" s="11">
        <f t="shared" si="3"/>
        <v>0</v>
      </c>
      <c r="AC45" s="9">
        <f t="shared" si="25"/>
        <v>14.650086078901456</v>
      </c>
      <c r="AD45" s="9">
        <f t="shared" si="26"/>
        <v>14.650086078901456</v>
      </c>
      <c r="AE45" s="9">
        <f t="shared" si="4"/>
        <v>0</v>
      </c>
      <c r="AF45" s="9">
        <f t="shared" si="5"/>
        <v>15.796666789893319</v>
      </c>
      <c r="AG45" s="9">
        <f t="shared" si="27"/>
        <v>15.796666789893319</v>
      </c>
      <c r="AH45" s="9">
        <f t="shared" si="28"/>
        <v>0</v>
      </c>
      <c r="AI45" s="9">
        <f t="shared" si="6"/>
        <v>16.424303822073316</v>
      </c>
      <c r="AJ45" s="9">
        <f t="shared" si="29"/>
        <v>16.424303822073316</v>
      </c>
      <c r="AK45" s="9">
        <f t="shared" si="30"/>
        <v>0</v>
      </c>
      <c r="AL45" s="9">
        <f t="shared" si="7"/>
        <v>16.96473829343644</v>
      </c>
      <c r="AM45" s="9">
        <f t="shared" si="31"/>
        <v>16.96473829343644</v>
      </c>
      <c r="AN45" s="9">
        <f t="shared" si="32"/>
        <v>0</v>
      </c>
      <c r="AO45" s="9">
        <f t="shared" si="8"/>
        <v>15.455160528192774</v>
      </c>
      <c r="AP45" s="9">
        <f t="shared" si="33"/>
        <v>15.455160528192774</v>
      </c>
      <c r="AQ45" s="9">
        <f t="shared" si="34"/>
        <v>0</v>
      </c>
      <c r="AR45" s="10"/>
      <c r="AS45" s="10"/>
    </row>
    <row r="46" spans="2:45" hidden="1" x14ac:dyDescent="0.2">
      <c r="B46" s="12">
        <v>35186</v>
      </c>
      <c r="C46" s="13">
        <v>8.3293685545893918</v>
      </c>
      <c r="D46" s="13">
        <v>8.3293685545893918</v>
      </c>
      <c r="E46" s="14">
        <f t="shared" si="36"/>
        <v>0</v>
      </c>
      <c r="F46" s="8">
        <v>35216</v>
      </c>
      <c r="G46" s="9">
        <f t="shared" si="9"/>
        <v>13.982600323434959</v>
      </c>
      <c r="H46" s="9">
        <f t="shared" si="35"/>
        <v>13.982600323434959</v>
      </c>
      <c r="I46" s="9">
        <f t="shared" si="10"/>
        <v>0</v>
      </c>
      <c r="J46" s="10"/>
      <c r="K46" s="9">
        <f t="shared" si="11"/>
        <v>14.245897593285219</v>
      </c>
      <c r="L46" s="9">
        <f t="shared" si="12"/>
        <v>14.245897593285219</v>
      </c>
      <c r="M46" s="9">
        <f t="shared" si="13"/>
        <v>0</v>
      </c>
      <c r="N46" s="11">
        <f t="shared" si="14"/>
        <v>21.121148655197565</v>
      </c>
      <c r="O46" s="11">
        <f t="shared" si="15"/>
        <v>21.121148655197565</v>
      </c>
      <c r="P46" s="11">
        <f t="shared" si="16"/>
        <v>0</v>
      </c>
      <c r="Q46" s="11">
        <f t="shared" si="0"/>
        <v>19.90762329204976</v>
      </c>
      <c r="R46" s="11">
        <f t="shared" si="17"/>
        <v>19.90762329204976</v>
      </c>
      <c r="S46" s="11">
        <f t="shared" si="18"/>
        <v>0</v>
      </c>
      <c r="T46" s="11">
        <f t="shared" si="19"/>
        <v>14.980250979128588</v>
      </c>
      <c r="U46" s="11">
        <f t="shared" si="20"/>
        <v>14.980250979128588</v>
      </c>
      <c r="V46" s="11">
        <f t="shared" si="1"/>
        <v>0</v>
      </c>
      <c r="W46" s="11">
        <f t="shared" si="21"/>
        <v>18.838034410058071</v>
      </c>
      <c r="X46" s="11">
        <f t="shared" si="22"/>
        <v>18.838034410058071</v>
      </c>
      <c r="Y46" s="11">
        <f t="shared" si="2"/>
        <v>0</v>
      </c>
      <c r="Z46" s="11">
        <f t="shared" si="23"/>
        <v>20.566916966475326</v>
      </c>
      <c r="AA46" s="11">
        <f t="shared" si="24"/>
        <v>20.566916966475326</v>
      </c>
      <c r="AB46" s="11">
        <f t="shared" si="3"/>
        <v>0</v>
      </c>
      <c r="AC46" s="9">
        <f t="shared" si="25"/>
        <v>14.614701060182769</v>
      </c>
      <c r="AD46" s="9">
        <f t="shared" si="26"/>
        <v>14.614701060182769</v>
      </c>
      <c r="AE46" s="9">
        <f t="shared" si="4"/>
        <v>0</v>
      </c>
      <c r="AF46" s="9">
        <f t="shared" si="5"/>
        <v>15.758689339432316</v>
      </c>
      <c r="AG46" s="9">
        <f t="shared" si="27"/>
        <v>15.758689339432316</v>
      </c>
      <c r="AH46" s="9">
        <f t="shared" si="28"/>
        <v>0</v>
      </c>
      <c r="AI46" s="9">
        <f t="shared" si="6"/>
        <v>16.384907277300609</v>
      </c>
      <c r="AJ46" s="9">
        <f t="shared" si="29"/>
        <v>16.384907277300609</v>
      </c>
      <c r="AK46" s="9">
        <f t="shared" si="30"/>
        <v>0</v>
      </c>
      <c r="AL46" s="9">
        <f t="shared" si="7"/>
        <v>16.924119820312093</v>
      </c>
      <c r="AM46" s="9">
        <f t="shared" si="31"/>
        <v>16.924119820312093</v>
      </c>
      <c r="AN46" s="9">
        <f t="shared" si="32"/>
        <v>0</v>
      </c>
      <c r="AO46" s="9">
        <f t="shared" si="8"/>
        <v>15.41795522718845</v>
      </c>
      <c r="AP46" s="9">
        <f t="shared" si="33"/>
        <v>15.41795522718845</v>
      </c>
      <c r="AQ46" s="9">
        <f t="shared" si="34"/>
        <v>0</v>
      </c>
      <c r="AR46" s="10"/>
      <c r="AS46" s="10"/>
    </row>
    <row r="47" spans="2:45" hidden="1" x14ac:dyDescent="0.2">
      <c r="B47" s="12">
        <v>35217</v>
      </c>
      <c r="C47" s="13">
        <v>8.2668436753245906</v>
      </c>
      <c r="D47" s="13">
        <v>8.2668436753245906</v>
      </c>
      <c r="E47" s="14">
        <f t="shared" si="36"/>
        <v>0</v>
      </c>
      <c r="F47" s="8">
        <v>35246</v>
      </c>
      <c r="G47" s="9">
        <f t="shared" si="9"/>
        <v>14.09591869657557</v>
      </c>
      <c r="H47" s="9">
        <f t="shared" si="35"/>
        <v>14.09591869657557</v>
      </c>
      <c r="I47" s="9">
        <f t="shared" si="10"/>
        <v>0</v>
      </c>
      <c r="J47" s="10"/>
      <c r="K47" s="9">
        <f t="shared" si="11"/>
        <v>14.361207370963609</v>
      </c>
      <c r="L47" s="9">
        <f t="shared" si="12"/>
        <v>14.361207370963609</v>
      </c>
      <c r="M47" s="9">
        <f t="shared" si="13"/>
        <v>0</v>
      </c>
      <c r="N47" s="11">
        <f t="shared" si="14"/>
        <v>21.288458235877478</v>
      </c>
      <c r="O47" s="11">
        <f t="shared" si="15"/>
        <v>21.288458235877478</v>
      </c>
      <c r="P47" s="11">
        <f t="shared" si="16"/>
        <v>0</v>
      </c>
      <c r="Q47" s="11">
        <f t="shared" si="0"/>
        <v>20.065754578111367</v>
      </c>
      <c r="R47" s="11">
        <f t="shared" si="17"/>
        <v>20.065754578111367</v>
      </c>
      <c r="S47" s="11">
        <f t="shared" si="18"/>
        <v>0</v>
      </c>
      <c r="T47" s="11">
        <f t="shared" si="19"/>
        <v>15.101114914910223</v>
      </c>
      <c r="U47" s="11">
        <f t="shared" si="20"/>
        <v>15.101114914910223</v>
      </c>
      <c r="V47" s="11">
        <f t="shared" si="1"/>
        <v>0</v>
      </c>
      <c r="W47" s="11">
        <f t="shared" si="21"/>
        <v>18.988076040824865</v>
      </c>
      <c r="X47" s="11">
        <f t="shared" si="22"/>
        <v>18.988076040824865</v>
      </c>
      <c r="Y47" s="11">
        <f t="shared" si="2"/>
        <v>0</v>
      </c>
      <c r="Z47" s="11">
        <f t="shared" si="23"/>
        <v>20.730034709159614</v>
      </c>
      <c r="AA47" s="11">
        <f t="shared" si="24"/>
        <v>20.730034709159614</v>
      </c>
      <c r="AB47" s="11">
        <f t="shared" si="3"/>
        <v>0</v>
      </c>
      <c r="AC47" s="9">
        <f t="shared" si="25"/>
        <v>14.732800220743654</v>
      </c>
      <c r="AD47" s="9">
        <f t="shared" si="26"/>
        <v>14.732800220743654</v>
      </c>
      <c r="AE47" s="9">
        <f t="shared" si="4"/>
        <v>0</v>
      </c>
      <c r="AF47" s="9">
        <f t="shared" si="5"/>
        <v>15.885440862593686</v>
      </c>
      <c r="AG47" s="9">
        <f t="shared" si="27"/>
        <v>15.885440862593686</v>
      </c>
      <c r="AH47" s="9">
        <f t="shared" si="28"/>
        <v>0</v>
      </c>
      <c r="AI47" s="9">
        <f t="shared" si="6"/>
        <v>16.516395094324114</v>
      </c>
      <c r="AJ47" s="9">
        <f t="shared" si="29"/>
        <v>16.516395094324114</v>
      </c>
      <c r="AK47" s="9">
        <f t="shared" si="30"/>
        <v>0</v>
      </c>
      <c r="AL47" s="9">
        <f t="shared" si="7"/>
        <v>17.059685880553197</v>
      </c>
      <c r="AM47" s="9">
        <f t="shared" si="31"/>
        <v>17.059685880553197</v>
      </c>
      <c r="AN47" s="9">
        <f t="shared" si="32"/>
        <v>0</v>
      </c>
      <c r="AO47" s="9">
        <f t="shared" si="8"/>
        <v>15.542129665301864</v>
      </c>
      <c r="AP47" s="9">
        <f t="shared" si="33"/>
        <v>15.542129665301864</v>
      </c>
      <c r="AQ47" s="9">
        <f t="shared" si="34"/>
        <v>0</v>
      </c>
      <c r="AR47" s="10"/>
      <c r="AS47" s="10"/>
    </row>
    <row r="48" spans="2:45" hidden="1" x14ac:dyDescent="0.2">
      <c r="B48" s="12">
        <v>35247</v>
      </c>
      <c r="C48" s="13">
        <v>8.2570506219457656</v>
      </c>
      <c r="D48" s="13">
        <v>8.2570506219457656</v>
      </c>
      <c r="E48" s="14">
        <f t="shared" si="36"/>
        <v>0</v>
      </c>
      <c r="F48" s="8">
        <v>35277</v>
      </c>
      <c r="G48" s="9">
        <f t="shared" si="9"/>
        <v>14.113822805968463</v>
      </c>
      <c r="H48" s="9">
        <f t="shared" si="35"/>
        <v>14.113822805968463</v>
      </c>
      <c r="I48" s="9">
        <f t="shared" si="10"/>
        <v>0</v>
      </c>
      <c r="J48" s="10"/>
      <c r="K48" s="9">
        <f t="shared" si="11"/>
        <v>14.379426118871878</v>
      </c>
      <c r="L48" s="9">
        <f t="shared" si="12"/>
        <v>14.379426118871878</v>
      </c>
      <c r="M48" s="9">
        <f t="shared" si="13"/>
        <v>0</v>
      </c>
      <c r="N48" s="11">
        <f t="shared" si="14"/>
        <v>21.314892863837191</v>
      </c>
      <c r="O48" s="11">
        <f t="shared" si="15"/>
        <v>21.314892863837191</v>
      </c>
      <c r="P48" s="11">
        <f t="shared" si="16"/>
        <v>0</v>
      </c>
      <c r="Q48" s="11">
        <f t="shared" si="0"/>
        <v>20.090739051199176</v>
      </c>
      <c r="R48" s="11">
        <f t="shared" si="17"/>
        <v>20.090739051199176</v>
      </c>
      <c r="S48" s="11">
        <f t="shared" si="18"/>
        <v>0</v>
      </c>
      <c r="T48" s="11">
        <f t="shared" si="19"/>
        <v>15.120211210311538</v>
      </c>
      <c r="U48" s="11">
        <f t="shared" si="20"/>
        <v>15.120211210311538</v>
      </c>
      <c r="V48" s="11">
        <f t="shared" si="1"/>
        <v>0</v>
      </c>
      <c r="W48" s="11">
        <f t="shared" si="21"/>
        <v>19.011782362194332</v>
      </c>
      <c r="X48" s="11">
        <f t="shared" si="22"/>
        <v>19.011782362194332</v>
      </c>
      <c r="Y48" s="11">
        <f t="shared" si="2"/>
        <v>0</v>
      </c>
      <c r="Z48" s="11">
        <f t="shared" si="23"/>
        <v>20.755807033876255</v>
      </c>
      <c r="AA48" s="11">
        <f t="shared" si="24"/>
        <v>20.755807033876255</v>
      </c>
      <c r="AB48" s="11">
        <f t="shared" si="3"/>
        <v>0</v>
      </c>
      <c r="AC48" s="9">
        <f t="shared" si="25"/>
        <v>14.751459686382708</v>
      </c>
      <c r="AD48" s="9">
        <f t="shared" si="26"/>
        <v>14.751459686382708</v>
      </c>
      <c r="AE48" s="9">
        <f t="shared" si="4"/>
        <v>0</v>
      </c>
      <c r="AF48" s="9">
        <f t="shared" si="5"/>
        <v>15.905467386744196</v>
      </c>
      <c r="AG48" s="9">
        <f t="shared" si="27"/>
        <v>15.905467386744196</v>
      </c>
      <c r="AH48" s="9">
        <f t="shared" si="28"/>
        <v>0</v>
      </c>
      <c r="AI48" s="9">
        <f t="shared" si="6"/>
        <v>16.5371699448146</v>
      </c>
      <c r="AJ48" s="9">
        <f t="shared" si="29"/>
        <v>16.5371699448146</v>
      </c>
      <c r="AK48" s="9">
        <f t="shared" si="30"/>
        <v>0</v>
      </c>
      <c r="AL48" s="9">
        <f t="shared" si="7"/>
        <v>17.081105086505868</v>
      </c>
      <c r="AM48" s="9">
        <f t="shared" si="31"/>
        <v>17.081105086505868</v>
      </c>
      <c r="AN48" s="9">
        <f t="shared" si="32"/>
        <v>0</v>
      </c>
      <c r="AO48" s="9">
        <f t="shared" si="8"/>
        <v>15.561749014416812</v>
      </c>
      <c r="AP48" s="9">
        <f t="shared" si="33"/>
        <v>15.561749014416812</v>
      </c>
      <c r="AQ48" s="9">
        <f t="shared" si="34"/>
        <v>0</v>
      </c>
      <c r="AR48" s="10"/>
      <c r="AS48" s="10"/>
    </row>
    <row r="49" spans="2:45" hidden="1" x14ac:dyDescent="0.2">
      <c r="B49" s="12">
        <v>35278</v>
      </c>
      <c r="C49" s="13">
        <v>8.2314380208011482</v>
      </c>
      <c r="D49" s="13">
        <v>8.2314380208011482</v>
      </c>
      <c r="E49" s="14">
        <f t="shared" si="36"/>
        <v>0</v>
      </c>
      <c r="F49" s="8">
        <v>35308</v>
      </c>
      <c r="G49" s="9">
        <f t="shared" si="9"/>
        <v>14.160850350162013</v>
      </c>
      <c r="H49" s="9">
        <f t="shared" si="35"/>
        <v>14.160850350162013</v>
      </c>
      <c r="I49" s="9">
        <f t="shared" si="10"/>
        <v>0</v>
      </c>
      <c r="J49" s="10"/>
      <c r="K49" s="9">
        <f t="shared" si="11"/>
        <v>14.427280103317896</v>
      </c>
      <c r="L49" s="9">
        <f t="shared" si="12"/>
        <v>14.427280103317896</v>
      </c>
      <c r="M49" s="9">
        <f t="shared" si="13"/>
        <v>0</v>
      </c>
      <c r="N49" s="11">
        <f t="shared" si="14"/>
        <v>21.38432695895666</v>
      </c>
      <c r="O49" s="11">
        <f t="shared" si="15"/>
        <v>21.38432695895666</v>
      </c>
      <c r="P49" s="11">
        <f t="shared" si="16"/>
        <v>0</v>
      </c>
      <c r="Q49" s="11">
        <f t="shared" si="0"/>
        <v>20.156364120087321</v>
      </c>
      <c r="R49" s="11">
        <f t="shared" si="17"/>
        <v>20.156364120087321</v>
      </c>
      <c r="S49" s="11">
        <f t="shared" si="18"/>
        <v>0</v>
      </c>
      <c r="T49" s="11">
        <f t="shared" si="19"/>
        <v>15.170370190923837</v>
      </c>
      <c r="U49" s="11">
        <f t="shared" si="20"/>
        <v>15.170370190923837</v>
      </c>
      <c r="V49" s="11">
        <f t="shared" si="1"/>
        <v>0</v>
      </c>
      <c r="W49" s="11">
        <f t="shared" si="21"/>
        <v>19.074050194198961</v>
      </c>
      <c r="X49" s="11">
        <f t="shared" si="22"/>
        <v>19.074050194198961</v>
      </c>
      <c r="Y49" s="11">
        <f t="shared" si="2"/>
        <v>0</v>
      </c>
      <c r="Z49" s="11">
        <f t="shared" si="23"/>
        <v>20.823501500715441</v>
      </c>
      <c r="AA49" s="11">
        <f t="shared" si="24"/>
        <v>20.823501500715441</v>
      </c>
      <c r="AB49" s="11">
        <f t="shared" si="3"/>
        <v>0</v>
      </c>
      <c r="AC49" s="9">
        <f t="shared" si="25"/>
        <v>14.80047127504721</v>
      </c>
      <c r="AD49" s="9">
        <f t="shared" si="26"/>
        <v>14.80047127504721</v>
      </c>
      <c r="AE49" s="9">
        <f t="shared" si="4"/>
        <v>0</v>
      </c>
      <c r="AF49" s="9">
        <f t="shared" si="5"/>
        <v>15.958069737906388</v>
      </c>
      <c r="AG49" s="9">
        <f t="shared" si="27"/>
        <v>15.958069737906388</v>
      </c>
      <c r="AH49" s="9">
        <f t="shared" si="28"/>
        <v>0</v>
      </c>
      <c r="AI49" s="9">
        <f t="shared" si="6"/>
        <v>16.59173787545647</v>
      </c>
      <c r="AJ49" s="9">
        <f t="shared" si="29"/>
        <v>16.59173787545647</v>
      </c>
      <c r="AK49" s="9">
        <f t="shared" si="30"/>
        <v>0</v>
      </c>
      <c r="AL49" s="9">
        <f t="shared" si="7"/>
        <v>17.137365503174777</v>
      </c>
      <c r="AM49" s="9">
        <f t="shared" si="31"/>
        <v>17.137365503174777</v>
      </c>
      <c r="AN49" s="9">
        <f t="shared" si="32"/>
        <v>0</v>
      </c>
      <c r="AO49" s="9">
        <f t="shared" si="8"/>
        <v>15.613281865747478</v>
      </c>
      <c r="AP49" s="9">
        <f t="shared" si="33"/>
        <v>15.613281865747478</v>
      </c>
      <c r="AQ49" s="9">
        <f t="shared" si="34"/>
        <v>0</v>
      </c>
      <c r="AR49" s="10"/>
      <c r="AS49" s="10"/>
    </row>
    <row r="50" spans="2:45" hidden="1" x14ac:dyDescent="0.2">
      <c r="B50" s="12">
        <v>35309</v>
      </c>
      <c r="C50" s="13">
        <v>8.3256019955975376</v>
      </c>
      <c r="D50" s="13">
        <v>8.3256019955975376</v>
      </c>
      <c r="E50" s="14">
        <f t="shared" si="36"/>
        <v>0</v>
      </c>
      <c r="F50" s="8">
        <v>35338</v>
      </c>
      <c r="G50" s="9">
        <f t="shared" si="9"/>
        <v>13.989378553765862</v>
      </c>
      <c r="H50" s="9">
        <f t="shared" si="35"/>
        <v>13.989378553765862</v>
      </c>
      <c r="I50" s="9">
        <f t="shared" si="10"/>
        <v>0</v>
      </c>
      <c r="J50" s="10"/>
      <c r="K50" s="9">
        <f t="shared" si="11"/>
        <v>14.25279494109253</v>
      </c>
      <c r="L50" s="9">
        <f t="shared" si="12"/>
        <v>14.25279494109253</v>
      </c>
      <c r="M50" s="9">
        <f t="shared" si="13"/>
        <v>0</v>
      </c>
      <c r="N50" s="11">
        <f t="shared" si="14"/>
        <v>21.131156413365854</v>
      </c>
      <c r="O50" s="11">
        <f t="shared" si="15"/>
        <v>21.131156413365854</v>
      </c>
      <c r="P50" s="11">
        <f t="shared" si="16"/>
        <v>0</v>
      </c>
      <c r="Q50" s="11">
        <f t="shared" si="0"/>
        <v>19.917082043086694</v>
      </c>
      <c r="R50" s="11">
        <f t="shared" si="17"/>
        <v>19.917082043086694</v>
      </c>
      <c r="S50" s="11">
        <f t="shared" si="18"/>
        <v>0</v>
      </c>
      <c r="T50" s="11">
        <f t="shared" si="19"/>
        <v>14.987480553404341</v>
      </c>
      <c r="U50" s="11">
        <f t="shared" si="20"/>
        <v>14.987480553404341</v>
      </c>
      <c r="V50" s="11">
        <f t="shared" si="1"/>
        <v>0</v>
      </c>
      <c r="W50" s="11">
        <f t="shared" si="21"/>
        <v>18.847009271807099</v>
      </c>
      <c r="X50" s="11">
        <f t="shared" si="22"/>
        <v>18.847009271807099</v>
      </c>
      <c r="Y50" s="11">
        <f t="shared" si="2"/>
        <v>0</v>
      </c>
      <c r="Z50" s="11">
        <f t="shared" si="23"/>
        <v>20.576673986456534</v>
      </c>
      <c r="AA50" s="11">
        <f t="shared" si="24"/>
        <v>20.576673986456534</v>
      </c>
      <c r="AB50" s="11">
        <f t="shared" si="3"/>
        <v>0</v>
      </c>
      <c r="AC50" s="9">
        <f t="shared" si="25"/>
        <v>14.621765257187915</v>
      </c>
      <c r="AD50" s="9">
        <f t="shared" si="26"/>
        <v>14.621765257187915</v>
      </c>
      <c r="AE50" s="9">
        <f t="shared" si="4"/>
        <v>0</v>
      </c>
      <c r="AF50" s="9">
        <f t="shared" si="5"/>
        <v>15.76627108451892</v>
      </c>
      <c r="AG50" s="9">
        <f t="shared" si="27"/>
        <v>15.76627108451892</v>
      </c>
      <c r="AH50" s="9">
        <f t="shared" si="28"/>
        <v>0</v>
      </c>
      <c r="AI50" s="9">
        <f t="shared" si="6"/>
        <v>16.392772327643215</v>
      </c>
      <c r="AJ50" s="9">
        <f t="shared" si="29"/>
        <v>16.392772327643215</v>
      </c>
      <c r="AK50" s="9">
        <f t="shared" si="30"/>
        <v>0</v>
      </c>
      <c r="AL50" s="9">
        <f t="shared" si="7"/>
        <v>16.932228814078066</v>
      </c>
      <c r="AM50" s="9">
        <f t="shared" si="31"/>
        <v>16.932228814078066</v>
      </c>
      <c r="AN50" s="9">
        <f t="shared" si="32"/>
        <v>0</v>
      </c>
      <c r="AO50" s="9">
        <f t="shared" si="8"/>
        <v>15.425382821844252</v>
      </c>
      <c r="AP50" s="9">
        <f t="shared" si="33"/>
        <v>15.425382821844252</v>
      </c>
      <c r="AQ50" s="9">
        <f t="shared" si="34"/>
        <v>0</v>
      </c>
      <c r="AR50" s="10"/>
      <c r="AS50" s="10"/>
    </row>
    <row r="51" spans="2:45" hidden="1" x14ac:dyDescent="0.2">
      <c r="B51" s="12">
        <v>35339</v>
      </c>
      <c r="C51" s="13">
        <v>8.3595010265242369</v>
      </c>
      <c r="D51" s="13">
        <v>8.3595010265242369</v>
      </c>
      <c r="E51" s="14">
        <f t="shared" si="36"/>
        <v>0</v>
      </c>
      <c r="F51" s="8">
        <v>35369</v>
      </c>
      <c r="G51" s="9">
        <f t="shared" si="9"/>
        <v>13.928594374715718</v>
      </c>
      <c r="H51" s="9">
        <f t="shared" si="35"/>
        <v>13.928594374715718</v>
      </c>
      <c r="I51" s="9">
        <f t="shared" si="10"/>
        <v>0</v>
      </c>
      <c r="J51" s="10"/>
      <c r="K51" s="9">
        <f t="shared" si="11"/>
        <v>14.190942569068637</v>
      </c>
      <c r="L51" s="9">
        <f t="shared" si="12"/>
        <v>14.190942569068637</v>
      </c>
      <c r="M51" s="9">
        <f t="shared" si="13"/>
        <v>0</v>
      </c>
      <c r="N51" s="11">
        <f t="shared" si="14"/>
        <v>21.041411253538744</v>
      </c>
      <c r="O51" s="11">
        <f t="shared" si="15"/>
        <v>21.041411253538744</v>
      </c>
      <c r="P51" s="11">
        <f t="shared" si="16"/>
        <v>0</v>
      </c>
      <c r="Q51" s="11">
        <f t="shared" si="0"/>
        <v>19.832260136991454</v>
      </c>
      <c r="R51" s="11">
        <f t="shared" si="17"/>
        <v>19.832260136991454</v>
      </c>
      <c r="S51" s="11">
        <f t="shared" si="18"/>
        <v>0</v>
      </c>
      <c r="T51" s="11">
        <f t="shared" si="19"/>
        <v>14.922648920989888</v>
      </c>
      <c r="U51" s="11">
        <f t="shared" si="20"/>
        <v>14.922648920989888</v>
      </c>
      <c r="V51" s="11">
        <f t="shared" si="1"/>
        <v>0</v>
      </c>
      <c r="W51" s="11">
        <f t="shared" si="21"/>
        <v>18.766526671353706</v>
      </c>
      <c r="X51" s="11">
        <f t="shared" si="22"/>
        <v>18.766526671353706</v>
      </c>
      <c r="Y51" s="11">
        <f t="shared" si="2"/>
        <v>0</v>
      </c>
      <c r="Z51" s="11">
        <f t="shared" si="23"/>
        <v>20.489177336065392</v>
      </c>
      <c r="AA51" s="11">
        <f t="shared" si="24"/>
        <v>20.489177336065392</v>
      </c>
      <c r="AB51" s="11">
        <f t="shared" si="3"/>
        <v>0</v>
      </c>
      <c r="AC51" s="9">
        <f t="shared" si="25"/>
        <v>14.558416655171746</v>
      </c>
      <c r="AD51" s="9">
        <f t="shared" si="26"/>
        <v>14.558416655171746</v>
      </c>
      <c r="AE51" s="9">
        <f t="shared" si="4"/>
        <v>0</v>
      </c>
      <c r="AF51" s="9">
        <f t="shared" si="5"/>
        <v>15.698281339650638</v>
      </c>
      <c r="AG51" s="9">
        <f t="shared" si="27"/>
        <v>15.698281339650638</v>
      </c>
      <c r="AH51" s="9">
        <f t="shared" si="28"/>
        <v>0</v>
      </c>
      <c r="AI51" s="9">
        <f t="shared" si="6"/>
        <v>16.322242026233472</v>
      </c>
      <c r="AJ51" s="9">
        <f t="shared" si="29"/>
        <v>16.322242026233472</v>
      </c>
      <c r="AK51" s="9">
        <f t="shared" si="30"/>
        <v>0</v>
      </c>
      <c r="AL51" s="9">
        <f t="shared" si="7"/>
        <v>16.85951093567548</v>
      </c>
      <c r="AM51" s="9">
        <f t="shared" si="31"/>
        <v>16.85951093567548</v>
      </c>
      <c r="AN51" s="9">
        <f t="shared" si="32"/>
        <v>0</v>
      </c>
      <c r="AO51" s="9">
        <f t="shared" si="8"/>
        <v>15.358775430028178</v>
      </c>
      <c r="AP51" s="9">
        <f t="shared" si="33"/>
        <v>15.358775430028178</v>
      </c>
      <c r="AQ51" s="9">
        <f t="shared" si="34"/>
        <v>0</v>
      </c>
      <c r="AR51" s="10"/>
      <c r="AS51" s="10"/>
    </row>
    <row r="52" spans="2:45" hidden="1" x14ac:dyDescent="0.2">
      <c r="B52" s="12">
        <v>35370</v>
      </c>
      <c r="C52" s="13">
        <v>8.2939629000659494</v>
      </c>
      <c r="D52" s="13">
        <v>8.2939629000659494</v>
      </c>
      <c r="E52" s="14">
        <f t="shared" si="36"/>
        <v>0</v>
      </c>
      <c r="F52" s="8">
        <v>35399</v>
      </c>
      <c r="G52" s="9">
        <f t="shared" si="9"/>
        <v>14.046558744434181</v>
      </c>
      <c r="H52" s="9">
        <f t="shared" si="35"/>
        <v>14.046558744434181</v>
      </c>
      <c r="I52" s="9">
        <f t="shared" si="10"/>
        <v>0</v>
      </c>
      <c r="J52" s="10"/>
      <c r="K52" s="9">
        <f t="shared" si="11"/>
        <v>14.31097998991414</v>
      </c>
      <c r="L52" s="9">
        <f t="shared" si="12"/>
        <v>14.31097998991414</v>
      </c>
      <c r="M52" s="9">
        <f t="shared" si="13"/>
        <v>0</v>
      </c>
      <c r="N52" s="11">
        <f t="shared" si="14"/>
        <v>21.215580443280604</v>
      </c>
      <c r="O52" s="11">
        <f t="shared" si="15"/>
        <v>21.215580443280604</v>
      </c>
      <c r="P52" s="11">
        <f t="shared" si="16"/>
        <v>0</v>
      </c>
      <c r="Q52" s="11">
        <f t="shared" si="0"/>
        <v>19.996874726629809</v>
      </c>
      <c r="R52" s="11">
        <f t="shared" si="17"/>
        <v>19.996874726629809</v>
      </c>
      <c r="S52" s="11">
        <f t="shared" si="18"/>
        <v>0</v>
      </c>
      <c r="T52" s="11">
        <f t="shared" si="19"/>
        <v>15.048468217640764</v>
      </c>
      <c r="U52" s="11">
        <f t="shared" si="20"/>
        <v>15.048468217640764</v>
      </c>
      <c r="V52" s="11">
        <f t="shared" si="1"/>
        <v>0</v>
      </c>
      <c r="W52" s="11">
        <f t="shared" si="21"/>
        <v>18.922719933879392</v>
      </c>
      <c r="X52" s="11">
        <f t="shared" si="22"/>
        <v>18.922719933879392</v>
      </c>
      <c r="Y52" s="11">
        <f t="shared" si="2"/>
        <v>0</v>
      </c>
      <c r="Z52" s="11">
        <f t="shared" si="23"/>
        <v>20.658982824552012</v>
      </c>
      <c r="AA52" s="11">
        <f t="shared" si="24"/>
        <v>20.658982824552012</v>
      </c>
      <c r="AB52" s="11">
        <f t="shared" si="3"/>
        <v>0</v>
      </c>
      <c r="AC52" s="9">
        <f t="shared" si="25"/>
        <v>14.681357822201715</v>
      </c>
      <c r="AD52" s="9">
        <f t="shared" si="26"/>
        <v>14.681357822201715</v>
      </c>
      <c r="AE52" s="9">
        <f t="shared" si="4"/>
        <v>0</v>
      </c>
      <c r="AF52" s="9">
        <f t="shared" si="5"/>
        <v>15.830229611816815</v>
      </c>
      <c r="AG52" s="9">
        <f t="shared" si="27"/>
        <v>15.830229611816815</v>
      </c>
      <c r="AH52" s="9">
        <f t="shared" si="28"/>
        <v>0</v>
      </c>
      <c r="AI52" s="9">
        <f t="shared" si="6"/>
        <v>16.459120777939408</v>
      </c>
      <c r="AJ52" s="9">
        <f t="shared" si="29"/>
        <v>16.459120777939408</v>
      </c>
      <c r="AK52" s="9">
        <f t="shared" si="30"/>
        <v>0</v>
      </c>
      <c r="AL52" s="9">
        <f t="shared" si="7"/>
        <v>17.000635136529592</v>
      </c>
      <c r="AM52" s="9">
        <f t="shared" si="31"/>
        <v>17.000635136529592</v>
      </c>
      <c r="AN52" s="9">
        <f t="shared" si="32"/>
        <v>0</v>
      </c>
      <c r="AO52" s="9">
        <f t="shared" si="8"/>
        <v>15.488040957949384</v>
      </c>
      <c r="AP52" s="9">
        <f t="shared" si="33"/>
        <v>15.488040957949384</v>
      </c>
      <c r="AQ52" s="9">
        <f t="shared" si="34"/>
        <v>0</v>
      </c>
      <c r="AR52" s="10"/>
      <c r="AS52" s="10"/>
    </row>
    <row r="53" spans="2:45" hidden="1" x14ac:dyDescent="0.2">
      <c r="B53" s="12">
        <v>35400</v>
      </c>
      <c r="C53" s="13">
        <v>8.2826632230903847</v>
      </c>
      <c r="D53" s="13">
        <v>8.2826632230903847</v>
      </c>
      <c r="E53" s="14">
        <f t="shared" si="36"/>
        <v>0</v>
      </c>
      <c r="F53" s="8">
        <v>35430</v>
      </c>
      <c r="G53" s="9">
        <f t="shared" si="9"/>
        <v>14.067086109706256</v>
      </c>
      <c r="H53" s="9">
        <f t="shared" si="35"/>
        <v>14.067086109706256</v>
      </c>
      <c r="I53" s="9">
        <f t="shared" si="10"/>
        <v>0</v>
      </c>
      <c r="J53" s="10"/>
      <c r="K53" s="9">
        <f t="shared" si="11"/>
        <v>14.331868093583868</v>
      </c>
      <c r="L53" s="9">
        <f t="shared" si="12"/>
        <v>14.331868093583868</v>
      </c>
      <c r="M53" s="9">
        <f t="shared" si="13"/>
        <v>0</v>
      </c>
      <c r="N53" s="11">
        <f t="shared" si="14"/>
        <v>21.245888192862157</v>
      </c>
      <c r="O53" s="11">
        <f t="shared" si="15"/>
        <v>21.245888192862157</v>
      </c>
      <c r="P53" s="11">
        <f t="shared" si="16"/>
        <v>0</v>
      </c>
      <c r="Q53" s="11">
        <f t="shared" si="0"/>
        <v>20.025519849039938</v>
      </c>
      <c r="R53" s="11">
        <f t="shared" si="17"/>
        <v>20.025519849039938</v>
      </c>
      <c r="S53" s="11">
        <f t="shared" si="18"/>
        <v>0</v>
      </c>
      <c r="T53" s="11">
        <f t="shared" si="19"/>
        <v>15.070362444404253</v>
      </c>
      <c r="U53" s="11">
        <f t="shared" si="20"/>
        <v>15.070362444404253</v>
      </c>
      <c r="V53" s="11">
        <f t="shared" si="1"/>
        <v>0</v>
      </c>
      <c r="W53" s="11">
        <f t="shared" si="21"/>
        <v>18.949899633652755</v>
      </c>
      <c r="X53" s="11">
        <f t="shared" si="22"/>
        <v>18.949899633652755</v>
      </c>
      <c r="Y53" s="11">
        <f t="shared" si="2"/>
        <v>0</v>
      </c>
      <c r="Z53" s="11">
        <f t="shared" si="23"/>
        <v>20.688531232225341</v>
      </c>
      <c r="AA53" s="11">
        <f t="shared" si="24"/>
        <v>20.688531232225341</v>
      </c>
      <c r="AB53" s="11">
        <f t="shared" si="3"/>
        <v>0</v>
      </c>
      <c r="AC53" s="9">
        <f t="shared" si="25"/>
        <v>14.702751216229272</v>
      </c>
      <c r="AD53" s="9">
        <f t="shared" si="26"/>
        <v>14.702751216229272</v>
      </c>
      <c r="AE53" s="9">
        <f t="shared" si="4"/>
        <v>0</v>
      </c>
      <c r="AF53" s="9">
        <f t="shared" si="5"/>
        <v>15.853190361628293</v>
      </c>
      <c r="AG53" s="9">
        <f t="shared" si="27"/>
        <v>15.853190361628293</v>
      </c>
      <c r="AH53" s="9">
        <f t="shared" si="28"/>
        <v>0</v>
      </c>
      <c r="AI53" s="9">
        <f t="shared" si="6"/>
        <v>16.48293949659962</v>
      </c>
      <c r="AJ53" s="9">
        <f t="shared" si="29"/>
        <v>16.48293949659962</v>
      </c>
      <c r="AK53" s="9">
        <f t="shared" si="30"/>
        <v>0</v>
      </c>
      <c r="AL53" s="9">
        <f t="shared" si="7"/>
        <v>17.025192619662644</v>
      </c>
      <c r="AM53" s="9">
        <f t="shared" si="31"/>
        <v>17.025192619662644</v>
      </c>
      <c r="AN53" s="9">
        <f t="shared" si="32"/>
        <v>0</v>
      </c>
      <c r="AO53" s="9">
        <f t="shared" si="8"/>
        <v>15.510534874672366</v>
      </c>
      <c r="AP53" s="9">
        <f t="shared" si="33"/>
        <v>15.510534874672366</v>
      </c>
      <c r="AQ53" s="9">
        <f t="shared" si="34"/>
        <v>0</v>
      </c>
      <c r="AR53" s="10"/>
      <c r="AS53" s="10"/>
    </row>
    <row r="54" spans="2:45" hidden="1" x14ac:dyDescent="0.2">
      <c r="B54" s="12">
        <v>35431</v>
      </c>
      <c r="C54" s="13">
        <v>8.312795695025228</v>
      </c>
      <c r="D54" s="13">
        <v>8.312795695025228</v>
      </c>
      <c r="E54" s="14">
        <f t="shared" si="36"/>
        <v>0</v>
      </c>
      <c r="F54" s="8">
        <v>35461</v>
      </c>
      <c r="G54" s="9">
        <f t="shared" si="9"/>
        <v>14.012470482666092</v>
      </c>
      <c r="H54" s="9">
        <f t="shared" si="35"/>
        <v>14.012470482666092</v>
      </c>
      <c r="I54" s="9">
        <f t="shared" si="10"/>
        <v>0</v>
      </c>
      <c r="J54" s="10"/>
      <c r="K54" s="9">
        <f t="shared" si="11"/>
        <v>14.276292676842289</v>
      </c>
      <c r="L54" s="9">
        <f t="shared" si="12"/>
        <v>14.276292676842289</v>
      </c>
      <c r="M54" s="9">
        <f t="shared" si="13"/>
        <v>0</v>
      </c>
      <c r="N54" s="11">
        <f t="shared" si="14"/>
        <v>21.165250628048884</v>
      </c>
      <c r="O54" s="11">
        <f t="shared" si="15"/>
        <v>21.165250628048884</v>
      </c>
      <c r="P54" s="11">
        <f t="shared" si="16"/>
        <v>0</v>
      </c>
      <c r="Q54" s="11">
        <f t="shared" si="0"/>
        <v>19.949305912115467</v>
      </c>
      <c r="R54" s="11">
        <f t="shared" si="17"/>
        <v>19.949305912115467</v>
      </c>
      <c r="S54" s="11">
        <f t="shared" si="18"/>
        <v>0</v>
      </c>
      <c r="T54" s="11">
        <f t="shared" si="19"/>
        <v>15.012110111121412</v>
      </c>
      <c r="U54" s="11">
        <f t="shared" si="20"/>
        <v>15.012110111121412</v>
      </c>
      <c r="V54" s="11">
        <f t="shared" si="1"/>
        <v>0</v>
      </c>
      <c r="W54" s="11">
        <f t="shared" si="21"/>
        <v>18.877584637246223</v>
      </c>
      <c r="X54" s="11">
        <f t="shared" si="22"/>
        <v>18.877584637246223</v>
      </c>
      <c r="Y54" s="11">
        <f t="shared" si="2"/>
        <v>0</v>
      </c>
      <c r="Z54" s="11">
        <f t="shared" si="23"/>
        <v>20.609913991691677</v>
      </c>
      <c r="AA54" s="11">
        <f t="shared" si="24"/>
        <v>20.609913991691677</v>
      </c>
      <c r="AB54" s="11">
        <f t="shared" si="3"/>
        <v>0</v>
      </c>
      <c r="AC54" s="9">
        <f t="shared" si="25"/>
        <v>14.645831411186304</v>
      </c>
      <c r="AD54" s="9">
        <f t="shared" si="26"/>
        <v>14.645831411186304</v>
      </c>
      <c r="AE54" s="9">
        <f t="shared" si="4"/>
        <v>0</v>
      </c>
      <c r="AF54" s="9">
        <f t="shared" si="5"/>
        <v>15.79210041015887</v>
      </c>
      <c r="AG54" s="9">
        <f t="shared" si="27"/>
        <v>15.79210041015887</v>
      </c>
      <c r="AH54" s="9">
        <f t="shared" si="28"/>
        <v>0</v>
      </c>
      <c r="AI54" s="9">
        <f t="shared" si="6"/>
        <v>16.419566811519061</v>
      </c>
      <c r="AJ54" s="9">
        <f t="shared" si="29"/>
        <v>16.419566811519061</v>
      </c>
      <c r="AK54" s="9">
        <f t="shared" si="30"/>
        <v>0</v>
      </c>
      <c r="AL54" s="9">
        <f t="shared" si="7"/>
        <v>16.959854359147332</v>
      </c>
      <c r="AM54" s="9">
        <f t="shared" si="31"/>
        <v>16.959854359147332</v>
      </c>
      <c r="AN54" s="9">
        <f t="shared" si="32"/>
        <v>0</v>
      </c>
      <c r="AO54" s="9">
        <f t="shared" si="8"/>
        <v>15.45068699112122</v>
      </c>
      <c r="AP54" s="9">
        <f t="shared" si="33"/>
        <v>15.45068699112122</v>
      </c>
      <c r="AQ54" s="9">
        <f t="shared" si="34"/>
        <v>0</v>
      </c>
      <c r="AR54" s="10"/>
      <c r="AS54" s="10"/>
    </row>
    <row r="55" spans="2:45" hidden="1" x14ac:dyDescent="0.2">
      <c r="B55" s="12">
        <v>35462</v>
      </c>
      <c r="C55" s="13">
        <v>8.298482770856177</v>
      </c>
      <c r="D55" s="13">
        <v>8.298482770856177</v>
      </c>
      <c r="E55" s="14">
        <f t="shared" si="36"/>
        <v>0</v>
      </c>
      <c r="F55" s="8">
        <v>35489</v>
      </c>
      <c r="G55" s="9">
        <f t="shared" si="9"/>
        <v>14.038363451000391</v>
      </c>
      <c r="H55" s="9">
        <f t="shared" si="35"/>
        <v>14.038363451000391</v>
      </c>
      <c r="I55" s="9">
        <f t="shared" si="10"/>
        <v>0</v>
      </c>
      <c r="J55" s="10"/>
      <c r="K55" s="9">
        <f t="shared" si="11"/>
        <v>14.302640676194141</v>
      </c>
      <c r="L55" s="9">
        <f t="shared" si="12"/>
        <v>14.302640676194141</v>
      </c>
      <c r="M55" s="9">
        <f t="shared" si="13"/>
        <v>0</v>
      </c>
      <c r="N55" s="11">
        <f t="shared" si="14"/>
        <v>21.203480453932411</v>
      </c>
      <c r="O55" s="11">
        <f t="shared" si="15"/>
        <v>21.203480453932411</v>
      </c>
      <c r="P55" s="11">
        <f t="shared" si="16"/>
        <v>0</v>
      </c>
      <c r="Q55" s="11">
        <f t="shared" si="0"/>
        <v>19.985438520351686</v>
      </c>
      <c r="R55" s="11">
        <f t="shared" si="17"/>
        <v>19.985438520351686</v>
      </c>
      <c r="S55" s="11">
        <f t="shared" si="18"/>
        <v>0</v>
      </c>
      <c r="T55" s="11">
        <f t="shared" si="19"/>
        <v>15.03972722187952</v>
      </c>
      <c r="U55" s="11">
        <f t="shared" si="20"/>
        <v>15.03972722187952</v>
      </c>
      <c r="V55" s="11">
        <f t="shared" si="1"/>
        <v>0</v>
      </c>
      <c r="W55" s="11">
        <f t="shared" si="21"/>
        <v>18.911868779231305</v>
      </c>
      <c r="X55" s="11">
        <f t="shared" si="22"/>
        <v>18.911868779231305</v>
      </c>
      <c r="Y55" s="11">
        <f t="shared" si="2"/>
        <v>0</v>
      </c>
      <c r="Z55" s="11">
        <f t="shared" si="23"/>
        <v>20.647185992948224</v>
      </c>
      <c r="AA55" s="11">
        <f t="shared" si="24"/>
        <v>20.647185992948224</v>
      </c>
      <c r="AB55" s="11">
        <f t="shared" si="3"/>
        <v>0</v>
      </c>
      <c r="AC55" s="9">
        <f t="shared" si="25"/>
        <v>14.672816777636244</v>
      </c>
      <c r="AD55" s="9">
        <f t="shared" si="26"/>
        <v>14.672816777636244</v>
      </c>
      <c r="AE55" s="9">
        <f t="shared" si="4"/>
        <v>0</v>
      </c>
      <c r="AF55" s="9">
        <f t="shared" si="5"/>
        <v>15.821062820089242</v>
      </c>
      <c r="AG55" s="9">
        <f t="shared" si="27"/>
        <v>15.821062820089242</v>
      </c>
      <c r="AH55" s="9">
        <f t="shared" si="28"/>
        <v>0</v>
      </c>
      <c r="AI55" s="9">
        <f t="shared" si="6"/>
        <v>16.449611452896953</v>
      </c>
      <c r="AJ55" s="9">
        <f t="shared" si="29"/>
        <v>16.449611452896953</v>
      </c>
      <c r="AK55" s="9">
        <f t="shared" si="30"/>
        <v>0</v>
      </c>
      <c r="AL55" s="9">
        <f t="shared" si="7"/>
        <v>16.990830869026034</v>
      </c>
      <c r="AM55" s="9">
        <f t="shared" si="31"/>
        <v>16.990830869026034</v>
      </c>
      <c r="AN55" s="9">
        <f t="shared" si="32"/>
        <v>0</v>
      </c>
      <c r="AO55" s="9">
        <f t="shared" si="8"/>
        <v>15.479060543484266</v>
      </c>
      <c r="AP55" s="9">
        <f t="shared" si="33"/>
        <v>15.479060543484266</v>
      </c>
      <c r="AQ55" s="9">
        <f t="shared" si="34"/>
        <v>0</v>
      </c>
      <c r="AR55" s="10"/>
      <c r="AS55" s="10"/>
    </row>
    <row r="56" spans="2:45" hidden="1" x14ac:dyDescent="0.2">
      <c r="B56" s="12">
        <v>35490</v>
      </c>
      <c r="C56" s="13">
        <v>8.274376793308301</v>
      </c>
      <c r="D56" s="13">
        <v>8.274376793308301</v>
      </c>
      <c r="E56" s="14">
        <f t="shared" si="36"/>
        <v>0</v>
      </c>
      <c r="F56" s="8">
        <v>35520</v>
      </c>
      <c r="G56" s="9">
        <f t="shared" si="9"/>
        <v>14.082175143501486</v>
      </c>
      <c r="H56" s="9">
        <f t="shared" si="35"/>
        <v>14.082175143501486</v>
      </c>
      <c r="I56" s="9">
        <f t="shared" si="10"/>
        <v>0</v>
      </c>
      <c r="J56" s="10"/>
      <c r="K56" s="9">
        <f t="shared" si="11"/>
        <v>14.347222295061423</v>
      </c>
      <c r="L56" s="9">
        <f t="shared" si="12"/>
        <v>14.347222295061423</v>
      </c>
      <c r="M56" s="9">
        <f t="shared" si="13"/>
        <v>0</v>
      </c>
      <c r="N56" s="11">
        <f t="shared" si="14"/>
        <v>21.268166485844816</v>
      </c>
      <c r="O56" s="11">
        <f t="shared" si="15"/>
        <v>21.268166485844816</v>
      </c>
      <c r="P56" s="11">
        <f t="shared" si="16"/>
        <v>0</v>
      </c>
      <c r="Q56" s="11">
        <f t="shared" si="0"/>
        <v>20.04657599601185</v>
      </c>
      <c r="R56" s="11">
        <f t="shared" si="17"/>
        <v>20.04657599601185</v>
      </c>
      <c r="S56" s="11">
        <f t="shared" si="18"/>
        <v>0</v>
      </c>
      <c r="T56" s="11">
        <f t="shared" si="19"/>
        <v>15.086456215970937</v>
      </c>
      <c r="U56" s="11">
        <f t="shared" si="20"/>
        <v>15.086456215970937</v>
      </c>
      <c r="V56" s="11">
        <f t="shared" si="1"/>
        <v>0</v>
      </c>
      <c r="W56" s="11">
        <f t="shared" si="21"/>
        <v>18.969878593591776</v>
      </c>
      <c r="X56" s="11">
        <f t="shared" si="22"/>
        <v>18.969878593591776</v>
      </c>
      <c r="Y56" s="11">
        <f t="shared" si="2"/>
        <v>0</v>
      </c>
      <c r="Z56" s="11">
        <f t="shared" si="23"/>
        <v>20.710251356365408</v>
      </c>
      <c r="AA56" s="11">
        <f t="shared" si="24"/>
        <v>20.710251356365408</v>
      </c>
      <c r="AB56" s="11">
        <f t="shared" si="3"/>
        <v>0</v>
      </c>
      <c r="AC56" s="9">
        <f t="shared" si="25"/>
        <v>14.718476841081651</v>
      </c>
      <c r="AD56" s="9">
        <f t="shared" si="26"/>
        <v>14.718476841081651</v>
      </c>
      <c r="AE56" s="9">
        <f t="shared" si="4"/>
        <v>0</v>
      </c>
      <c r="AF56" s="9">
        <f t="shared" si="5"/>
        <v>15.870068101429634</v>
      </c>
      <c r="AG56" s="9">
        <f t="shared" si="27"/>
        <v>15.870068101429634</v>
      </c>
      <c r="AH56" s="9">
        <f t="shared" si="28"/>
        <v>0</v>
      </c>
      <c r="AI56" s="9">
        <f t="shared" si="6"/>
        <v>16.500447902868977</v>
      </c>
      <c r="AJ56" s="9">
        <f t="shared" si="29"/>
        <v>16.500447902868977</v>
      </c>
      <c r="AK56" s="9">
        <f t="shared" si="30"/>
        <v>0</v>
      </c>
      <c r="AL56" s="9">
        <f t="shared" si="7"/>
        <v>17.043244068935799</v>
      </c>
      <c r="AM56" s="9">
        <f t="shared" si="31"/>
        <v>17.043244068935799</v>
      </c>
      <c r="AN56" s="9">
        <f t="shared" si="32"/>
        <v>0</v>
      </c>
      <c r="AO56" s="9">
        <f t="shared" si="8"/>
        <v>15.527069459852758</v>
      </c>
      <c r="AP56" s="9">
        <f t="shared" si="33"/>
        <v>15.527069459852758</v>
      </c>
      <c r="AQ56" s="9">
        <f t="shared" si="34"/>
        <v>0</v>
      </c>
      <c r="AR56" s="10"/>
      <c r="AS56" s="10"/>
    </row>
    <row r="57" spans="2:45" hidden="1" x14ac:dyDescent="0.2">
      <c r="B57" s="12">
        <v>35521</v>
      </c>
      <c r="C57" s="13">
        <v>8.2382178269864887</v>
      </c>
      <c r="D57" s="13">
        <v>8.2382178269864887</v>
      </c>
      <c r="E57" s="14">
        <f t="shared" si="36"/>
        <v>0</v>
      </c>
      <c r="F57" s="8">
        <v>35550</v>
      </c>
      <c r="G57" s="9">
        <f t="shared" si="9"/>
        <v>14.148373425038432</v>
      </c>
      <c r="H57" s="9">
        <f t="shared" si="35"/>
        <v>14.148373425038432</v>
      </c>
      <c r="I57" s="9">
        <f t="shared" si="10"/>
        <v>0</v>
      </c>
      <c r="J57" s="10"/>
      <c r="K57" s="9">
        <f t="shared" si="11"/>
        <v>14.414583914498412</v>
      </c>
      <c r="L57" s="9">
        <f t="shared" si="12"/>
        <v>14.414583914498412</v>
      </c>
      <c r="M57" s="9">
        <f t="shared" si="13"/>
        <v>0</v>
      </c>
      <c r="N57" s="11">
        <f t="shared" si="14"/>
        <v>21.365905329235499</v>
      </c>
      <c r="O57" s="11">
        <f t="shared" si="15"/>
        <v>21.365905329235499</v>
      </c>
      <c r="P57" s="11">
        <f t="shared" si="16"/>
        <v>0</v>
      </c>
      <c r="Q57" s="11">
        <f t="shared" si="0"/>
        <v>20.138953066952645</v>
      </c>
      <c r="R57" s="11">
        <f t="shared" si="17"/>
        <v>20.138953066952645</v>
      </c>
      <c r="S57" s="11">
        <f t="shared" si="18"/>
        <v>0</v>
      </c>
      <c r="T57" s="11">
        <f t="shared" si="19"/>
        <v>15.15706246124952</v>
      </c>
      <c r="U57" s="11">
        <f t="shared" si="20"/>
        <v>15.15706246124952</v>
      </c>
      <c r="V57" s="11">
        <f t="shared" si="1"/>
        <v>0</v>
      </c>
      <c r="W57" s="11">
        <f t="shared" si="21"/>
        <v>19.057529852963793</v>
      </c>
      <c r="X57" s="11">
        <f t="shared" si="22"/>
        <v>19.057529852963793</v>
      </c>
      <c r="Y57" s="11">
        <f t="shared" si="2"/>
        <v>0</v>
      </c>
      <c r="Z57" s="11">
        <f t="shared" si="23"/>
        <v>20.805541413525752</v>
      </c>
      <c r="AA57" s="11">
        <f t="shared" si="24"/>
        <v>20.805541413525752</v>
      </c>
      <c r="AB57" s="11">
        <f t="shared" si="3"/>
        <v>0</v>
      </c>
      <c r="AC57" s="9">
        <f t="shared" si="25"/>
        <v>14.787467961086397</v>
      </c>
      <c r="AD57" s="9">
        <f t="shared" si="26"/>
        <v>14.787467961086397</v>
      </c>
      <c r="AE57" s="9">
        <f t="shared" si="4"/>
        <v>0</v>
      </c>
      <c r="AF57" s="9">
        <f t="shared" si="5"/>
        <v>15.944113755130129</v>
      </c>
      <c r="AG57" s="9">
        <f t="shared" si="27"/>
        <v>15.944113755130129</v>
      </c>
      <c r="AH57" s="9">
        <f t="shared" si="28"/>
        <v>0</v>
      </c>
      <c r="AI57" s="9">
        <f t="shared" si="6"/>
        <v>16.577260402808413</v>
      </c>
      <c r="AJ57" s="9">
        <f t="shared" si="29"/>
        <v>16.577260402808413</v>
      </c>
      <c r="AK57" s="9">
        <f t="shared" si="30"/>
        <v>0</v>
      </c>
      <c r="AL57" s="9">
        <f t="shared" si="7"/>
        <v>17.122438995353949</v>
      </c>
      <c r="AM57" s="9">
        <f t="shared" si="31"/>
        <v>17.122438995353949</v>
      </c>
      <c r="AN57" s="9">
        <f t="shared" si="32"/>
        <v>0</v>
      </c>
      <c r="AO57" s="9">
        <f t="shared" si="8"/>
        <v>15.599609633048889</v>
      </c>
      <c r="AP57" s="9">
        <f t="shared" si="33"/>
        <v>15.599609633048889</v>
      </c>
      <c r="AQ57" s="9">
        <f t="shared" si="34"/>
        <v>0</v>
      </c>
      <c r="AR57" s="10"/>
      <c r="AS57" s="10"/>
    </row>
    <row r="58" spans="2:45" hidden="1" x14ac:dyDescent="0.2">
      <c r="B58" s="12">
        <v>35551</v>
      </c>
      <c r="C58" s="13">
        <v>8.2901963410740951</v>
      </c>
      <c r="D58" s="13">
        <v>8.2901963410740951</v>
      </c>
      <c r="E58" s="14">
        <f t="shared" si="36"/>
        <v>0</v>
      </c>
      <c r="F58" s="8">
        <v>35581</v>
      </c>
      <c r="G58" s="9">
        <f t="shared" si="9"/>
        <v>14.053394981937329</v>
      </c>
      <c r="H58" s="9">
        <f t="shared" si="35"/>
        <v>14.053394981937329</v>
      </c>
      <c r="I58" s="9">
        <f t="shared" si="10"/>
        <v>0</v>
      </c>
      <c r="J58" s="10"/>
      <c r="K58" s="9">
        <f t="shared" si="11"/>
        <v>14.317936364284838</v>
      </c>
      <c r="L58" s="9">
        <f t="shared" si="12"/>
        <v>14.317936364284838</v>
      </c>
      <c r="M58" s="9">
        <f t="shared" si="13"/>
        <v>0</v>
      </c>
      <c r="N58" s="11">
        <f t="shared" si="14"/>
        <v>21.225673846480639</v>
      </c>
      <c r="O58" s="11">
        <f t="shared" si="15"/>
        <v>21.225673846480639</v>
      </c>
      <c r="P58" s="11">
        <f t="shared" si="16"/>
        <v>0</v>
      </c>
      <c r="Q58" s="11">
        <f t="shared" si="0"/>
        <v>20.00641442437021</v>
      </c>
      <c r="R58" s="11">
        <f t="shared" si="17"/>
        <v>20.00641442437021</v>
      </c>
      <c r="S58" s="11">
        <f t="shared" si="18"/>
        <v>0</v>
      </c>
      <c r="T58" s="11">
        <f t="shared" si="19"/>
        <v>15.055759661628784</v>
      </c>
      <c r="U58" s="11">
        <f t="shared" si="20"/>
        <v>15.055759661628784</v>
      </c>
      <c r="V58" s="11">
        <f t="shared" si="1"/>
        <v>0</v>
      </c>
      <c r="W58" s="11">
        <f t="shared" si="21"/>
        <v>18.931771601273244</v>
      </c>
      <c r="X58" s="11">
        <f t="shared" si="22"/>
        <v>18.931771601273244</v>
      </c>
      <c r="Y58" s="11">
        <f t="shared" si="2"/>
        <v>0</v>
      </c>
      <c r="Z58" s="11">
        <f t="shared" si="23"/>
        <v>20.668823343781703</v>
      </c>
      <c r="AA58" s="11">
        <f t="shared" si="24"/>
        <v>20.668823343781703</v>
      </c>
      <c r="AB58" s="11">
        <f t="shared" si="3"/>
        <v>0</v>
      </c>
      <c r="AC58" s="9">
        <f t="shared" si="25"/>
        <v>14.688482473642967</v>
      </c>
      <c r="AD58" s="9">
        <f t="shared" si="26"/>
        <v>14.688482473642967</v>
      </c>
      <c r="AE58" s="9">
        <f t="shared" si="4"/>
        <v>0</v>
      </c>
      <c r="AF58" s="9">
        <f t="shared" si="5"/>
        <v>15.837876240445535</v>
      </c>
      <c r="AG58" s="9">
        <f t="shared" si="27"/>
        <v>15.837876240445535</v>
      </c>
      <c r="AH58" s="9">
        <f t="shared" si="28"/>
        <v>0</v>
      </c>
      <c r="AI58" s="9">
        <f t="shared" si="6"/>
        <v>16.467053136311932</v>
      </c>
      <c r="AJ58" s="9">
        <f t="shared" si="29"/>
        <v>16.467053136311932</v>
      </c>
      <c r="AK58" s="9">
        <f t="shared" si="30"/>
        <v>0</v>
      </c>
      <c r="AL58" s="9">
        <f t="shared" si="7"/>
        <v>17.00881352596009</v>
      </c>
      <c r="AM58" s="9">
        <f t="shared" si="31"/>
        <v>17.00881352596009</v>
      </c>
      <c r="AN58" s="9">
        <f t="shared" si="32"/>
        <v>0</v>
      </c>
      <c r="AO58" s="9">
        <f t="shared" si="8"/>
        <v>15.495532116948901</v>
      </c>
      <c r="AP58" s="9">
        <f t="shared" si="33"/>
        <v>15.495532116948901</v>
      </c>
      <c r="AQ58" s="9">
        <f t="shared" si="34"/>
        <v>0</v>
      </c>
      <c r="AR58" s="10"/>
      <c r="AS58" s="10"/>
    </row>
    <row r="59" spans="2:45" hidden="1" x14ac:dyDescent="0.2">
      <c r="B59" s="12">
        <v>35582</v>
      </c>
      <c r="C59" s="13">
        <v>8.2570506219457656</v>
      </c>
      <c r="D59" s="13">
        <v>8.2570506219457656</v>
      </c>
      <c r="E59" s="14">
        <f t="shared" si="36"/>
        <v>0</v>
      </c>
      <c r="F59" s="8">
        <v>35611</v>
      </c>
      <c r="G59" s="9">
        <f t="shared" si="9"/>
        <v>14.113822805968463</v>
      </c>
      <c r="H59" s="9">
        <f t="shared" si="35"/>
        <v>14.113822805968463</v>
      </c>
      <c r="I59" s="9">
        <f t="shared" si="10"/>
        <v>0</v>
      </c>
      <c r="J59" s="10"/>
      <c r="K59" s="9">
        <f t="shared" si="11"/>
        <v>14.379426118871878</v>
      </c>
      <c r="L59" s="9">
        <f t="shared" si="12"/>
        <v>14.379426118871878</v>
      </c>
      <c r="M59" s="9">
        <f t="shared" si="13"/>
        <v>0</v>
      </c>
      <c r="N59" s="11">
        <f t="shared" si="14"/>
        <v>21.314892863837191</v>
      </c>
      <c r="O59" s="11">
        <f t="shared" si="15"/>
        <v>21.314892863837191</v>
      </c>
      <c r="P59" s="11">
        <f t="shared" si="16"/>
        <v>0</v>
      </c>
      <c r="Q59" s="11">
        <f t="shared" si="0"/>
        <v>20.090739051199176</v>
      </c>
      <c r="R59" s="11">
        <f t="shared" si="17"/>
        <v>20.090739051199176</v>
      </c>
      <c r="S59" s="11">
        <f t="shared" si="18"/>
        <v>0</v>
      </c>
      <c r="T59" s="11">
        <f t="shared" si="19"/>
        <v>15.120211210311538</v>
      </c>
      <c r="U59" s="11">
        <f t="shared" si="20"/>
        <v>15.120211210311538</v>
      </c>
      <c r="V59" s="11">
        <f t="shared" si="1"/>
        <v>0</v>
      </c>
      <c r="W59" s="11">
        <f t="shared" si="21"/>
        <v>19.011782362194332</v>
      </c>
      <c r="X59" s="11">
        <f t="shared" si="22"/>
        <v>19.011782362194332</v>
      </c>
      <c r="Y59" s="11">
        <f t="shared" si="2"/>
        <v>0</v>
      </c>
      <c r="Z59" s="11">
        <f t="shared" si="23"/>
        <v>20.755807033876255</v>
      </c>
      <c r="AA59" s="11">
        <f t="shared" si="24"/>
        <v>20.755807033876255</v>
      </c>
      <c r="AB59" s="11">
        <f t="shared" si="3"/>
        <v>0</v>
      </c>
      <c r="AC59" s="9">
        <f t="shared" si="25"/>
        <v>14.751459686382708</v>
      </c>
      <c r="AD59" s="9">
        <f t="shared" si="26"/>
        <v>14.751459686382708</v>
      </c>
      <c r="AE59" s="9">
        <f t="shared" si="4"/>
        <v>0</v>
      </c>
      <c r="AF59" s="9">
        <f t="shared" si="5"/>
        <v>15.905467386744196</v>
      </c>
      <c r="AG59" s="9">
        <f t="shared" si="27"/>
        <v>15.905467386744196</v>
      </c>
      <c r="AH59" s="9">
        <f t="shared" si="28"/>
        <v>0</v>
      </c>
      <c r="AI59" s="9">
        <f t="shared" si="6"/>
        <v>16.5371699448146</v>
      </c>
      <c r="AJ59" s="9">
        <f t="shared" si="29"/>
        <v>16.5371699448146</v>
      </c>
      <c r="AK59" s="9">
        <f t="shared" si="30"/>
        <v>0</v>
      </c>
      <c r="AL59" s="9">
        <f t="shared" si="7"/>
        <v>17.081105086505868</v>
      </c>
      <c r="AM59" s="9">
        <f t="shared" si="31"/>
        <v>17.081105086505868</v>
      </c>
      <c r="AN59" s="9">
        <f t="shared" si="32"/>
        <v>0</v>
      </c>
      <c r="AO59" s="9">
        <f t="shared" si="8"/>
        <v>15.561749014416812</v>
      </c>
      <c r="AP59" s="9">
        <f t="shared" si="33"/>
        <v>15.561749014416812</v>
      </c>
      <c r="AQ59" s="9">
        <f t="shared" si="34"/>
        <v>0</v>
      </c>
      <c r="AR59" s="10"/>
      <c r="AS59" s="10"/>
    </row>
    <row r="60" spans="2:45" hidden="1" x14ac:dyDescent="0.2">
      <c r="B60" s="12">
        <v>35612</v>
      </c>
      <c r="C60" s="13">
        <v>8.2208916556239515</v>
      </c>
      <c r="D60" s="13">
        <v>8.2208916556239515</v>
      </c>
      <c r="E60" s="14">
        <f t="shared" si="36"/>
        <v>0</v>
      </c>
      <c r="F60" s="8">
        <v>35642</v>
      </c>
      <c r="G60" s="9">
        <f t="shared" si="9"/>
        <v>14.180299805389932</v>
      </c>
      <c r="H60" s="9">
        <f t="shared" si="35"/>
        <v>14.180299805389932</v>
      </c>
      <c r="I60" s="9">
        <f t="shared" si="10"/>
        <v>0</v>
      </c>
      <c r="J60" s="10"/>
      <c r="K60" s="9">
        <f t="shared" si="11"/>
        <v>14.447071354252238</v>
      </c>
      <c r="L60" s="9">
        <f t="shared" si="12"/>
        <v>14.447071354252238</v>
      </c>
      <c r="M60" s="9">
        <f t="shared" si="13"/>
        <v>0</v>
      </c>
      <c r="N60" s="11">
        <f t="shared" si="14"/>
        <v>21.413043221893105</v>
      </c>
      <c r="O60" s="11">
        <f t="shared" si="15"/>
        <v>21.413043221893105</v>
      </c>
      <c r="P60" s="11">
        <f t="shared" si="16"/>
        <v>0</v>
      </c>
      <c r="Q60" s="11">
        <f t="shared" si="0"/>
        <v>20.18350506187063</v>
      </c>
      <c r="R60" s="11">
        <f t="shared" si="17"/>
        <v>20.18350506187063</v>
      </c>
      <c r="S60" s="11">
        <f t="shared" si="18"/>
        <v>0</v>
      </c>
      <c r="T60" s="11">
        <f t="shared" si="19"/>
        <v>15.191114732541447</v>
      </c>
      <c r="U60" s="11">
        <f t="shared" si="20"/>
        <v>15.191114732541447</v>
      </c>
      <c r="V60" s="11">
        <f t="shared" si="1"/>
        <v>0</v>
      </c>
      <c r="W60" s="11">
        <f t="shared" si="21"/>
        <v>19.099802663979847</v>
      </c>
      <c r="X60" s="11">
        <f t="shared" si="22"/>
        <v>19.099802663979847</v>
      </c>
      <c r="Y60" s="11">
        <f t="shared" si="2"/>
        <v>0</v>
      </c>
      <c r="Z60" s="11">
        <f t="shared" si="23"/>
        <v>20.85149829545658</v>
      </c>
      <c r="AA60" s="11">
        <f t="shared" si="24"/>
        <v>20.85149829545658</v>
      </c>
      <c r="AB60" s="11">
        <f t="shared" si="3"/>
        <v>0</v>
      </c>
      <c r="AC60" s="9">
        <f t="shared" si="25"/>
        <v>14.820741283097304</v>
      </c>
      <c r="AD60" s="9">
        <f t="shared" si="26"/>
        <v>14.820741283097304</v>
      </c>
      <c r="AE60" s="9">
        <f t="shared" si="4"/>
        <v>0</v>
      </c>
      <c r="AF60" s="9">
        <f t="shared" si="5"/>
        <v>15.979824798506655</v>
      </c>
      <c r="AG60" s="9">
        <f t="shared" si="27"/>
        <v>15.979824798506655</v>
      </c>
      <c r="AH60" s="9">
        <f t="shared" si="28"/>
        <v>0</v>
      </c>
      <c r="AI60" s="9">
        <f t="shared" si="6"/>
        <v>16.614305852204971</v>
      </c>
      <c r="AJ60" s="9">
        <f t="shared" si="29"/>
        <v>16.614305852204971</v>
      </c>
      <c r="AK60" s="9">
        <f t="shared" si="30"/>
        <v>0</v>
      </c>
      <c r="AL60" s="9">
        <f t="shared" si="7"/>
        <v>17.16063345122247</v>
      </c>
      <c r="AM60" s="9">
        <f t="shared" si="31"/>
        <v>17.16063345122247</v>
      </c>
      <c r="AN60" s="9">
        <f t="shared" si="32"/>
        <v>0</v>
      </c>
      <c r="AO60" s="9">
        <f t="shared" si="8"/>
        <v>15.634594607076213</v>
      </c>
      <c r="AP60" s="9">
        <f t="shared" si="33"/>
        <v>15.634594607076213</v>
      </c>
      <c r="AQ60" s="9">
        <f t="shared" si="34"/>
        <v>0</v>
      </c>
      <c r="AR60" s="10"/>
      <c r="AS60" s="10"/>
    </row>
    <row r="61" spans="2:45" hidden="1" x14ac:dyDescent="0.2">
      <c r="B61" s="12">
        <v>35643</v>
      </c>
      <c r="C61" s="13">
        <v>8.2773900405017855</v>
      </c>
      <c r="D61" s="13">
        <v>8.2773900405017855</v>
      </c>
      <c r="E61" s="14">
        <f t="shared" si="36"/>
        <v>0</v>
      </c>
      <c r="F61" s="8">
        <v>35673</v>
      </c>
      <c r="G61" s="9">
        <f t="shared" si="9"/>
        <v>14.0766847266309</v>
      </c>
      <c r="H61" s="9">
        <f t="shared" si="35"/>
        <v>14.0766847266309</v>
      </c>
      <c r="I61" s="9">
        <f t="shared" si="10"/>
        <v>0</v>
      </c>
      <c r="J61" s="10"/>
      <c r="K61" s="9">
        <f t="shared" si="11"/>
        <v>14.341635392150952</v>
      </c>
      <c r="L61" s="9">
        <f t="shared" si="12"/>
        <v>14.341635392150952</v>
      </c>
      <c r="M61" s="9">
        <f t="shared" si="13"/>
        <v>0</v>
      </c>
      <c r="N61" s="11">
        <f t="shared" si="14"/>
        <v>21.260060127458996</v>
      </c>
      <c r="O61" s="11">
        <f t="shared" si="15"/>
        <v>21.260060127458996</v>
      </c>
      <c r="P61" s="11">
        <f t="shared" si="16"/>
        <v>0</v>
      </c>
      <c r="Q61" s="11">
        <f t="shared" si="0"/>
        <v>20.038914337476719</v>
      </c>
      <c r="R61" s="11">
        <f t="shared" si="17"/>
        <v>20.038914337476719</v>
      </c>
      <c r="S61" s="11">
        <f t="shared" si="18"/>
        <v>0</v>
      </c>
      <c r="T61" s="11">
        <f t="shared" si="19"/>
        <v>15.080600207155513</v>
      </c>
      <c r="U61" s="11">
        <f t="shared" si="20"/>
        <v>15.080600207155513</v>
      </c>
      <c r="V61" s="11">
        <f t="shared" si="1"/>
        <v>0</v>
      </c>
      <c r="W61" s="11">
        <f t="shared" si="21"/>
        <v>18.962608888970884</v>
      </c>
      <c r="X61" s="11">
        <f t="shared" si="22"/>
        <v>18.962608888970884</v>
      </c>
      <c r="Y61" s="11">
        <f t="shared" si="2"/>
        <v>0</v>
      </c>
      <c r="Z61" s="11">
        <f t="shared" si="23"/>
        <v>20.7023480977719</v>
      </c>
      <c r="AA61" s="11">
        <f t="shared" si="24"/>
        <v>20.7023480977719</v>
      </c>
      <c r="AB61" s="11">
        <f t="shared" si="3"/>
        <v>0</v>
      </c>
      <c r="AC61" s="9">
        <f t="shared" si="25"/>
        <v>14.712754789082714</v>
      </c>
      <c r="AD61" s="9">
        <f t="shared" si="26"/>
        <v>14.712754789082714</v>
      </c>
      <c r="AE61" s="9">
        <f t="shared" si="4"/>
        <v>0</v>
      </c>
      <c r="AF61" s="9">
        <f t="shared" si="5"/>
        <v>15.863926831643894</v>
      </c>
      <c r="AG61" s="9">
        <f t="shared" si="27"/>
        <v>15.863926831643894</v>
      </c>
      <c r="AH61" s="9">
        <f t="shared" si="28"/>
        <v>0</v>
      </c>
      <c r="AI61" s="9">
        <f t="shared" si="6"/>
        <v>16.49407715372341</v>
      </c>
      <c r="AJ61" s="9">
        <f t="shared" si="29"/>
        <v>16.49407715372341</v>
      </c>
      <c r="AK61" s="9">
        <f t="shared" si="30"/>
        <v>0</v>
      </c>
      <c r="AL61" s="9">
        <f t="shared" si="7"/>
        <v>17.036675723806955</v>
      </c>
      <c r="AM61" s="9">
        <f t="shared" si="31"/>
        <v>17.036675723806955</v>
      </c>
      <c r="AN61" s="9">
        <f t="shared" si="32"/>
        <v>0</v>
      </c>
      <c r="AO61" s="9">
        <f t="shared" si="8"/>
        <v>15.521053053059944</v>
      </c>
      <c r="AP61" s="9">
        <f t="shared" si="33"/>
        <v>15.521053053059944</v>
      </c>
      <c r="AQ61" s="9">
        <f t="shared" si="34"/>
        <v>0</v>
      </c>
      <c r="AR61" s="10"/>
      <c r="AS61" s="10"/>
    </row>
    <row r="62" spans="2:45" hidden="1" x14ac:dyDescent="0.2">
      <c r="B62" s="12">
        <v>35674</v>
      </c>
      <c r="C62" s="13">
        <v>8.2879364056789822</v>
      </c>
      <c r="D62" s="13">
        <v>8.2879364056789822</v>
      </c>
      <c r="E62" s="14">
        <f t="shared" si="36"/>
        <v>0</v>
      </c>
      <c r="F62" s="8">
        <v>35703</v>
      </c>
      <c r="G62" s="9">
        <f t="shared" si="9"/>
        <v>14.057499706982394</v>
      </c>
      <c r="H62" s="9">
        <f t="shared" si="35"/>
        <v>14.057499706982394</v>
      </c>
      <c r="I62" s="9">
        <f t="shared" si="10"/>
        <v>0</v>
      </c>
      <c r="J62" s="10"/>
      <c r="K62" s="9">
        <f t="shared" si="11"/>
        <v>14.322113223864264</v>
      </c>
      <c r="L62" s="9">
        <f t="shared" si="12"/>
        <v>14.322113223864264</v>
      </c>
      <c r="M62" s="9">
        <f t="shared" si="13"/>
        <v>0</v>
      </c>
      <c r="N62" s="11">
        <f t="shared" si="14"/>
        <v>21.23173429199413</v>
      </c>
      <c r="O62" s="11">
        <f t="shared" si="15"/>
        <v>21.23173429199413</v>
      </c>
      <c r="P62" s="11">
        <f t="shared" si="16"/>
        <v>0</v>
      </c>
      <c r="Q62" s="11">
        <f t="shared" si="0"/>
        <v>20.012142405034915</v>
      </c>
      <c r="R62" s="11">
        <f t="shared" si="17"/>
        <v>20.012142405034915</v>
      </c>
      <c r="S62" s="11">
        <f t="shared" si="18"/>
        <v>0</v>
      </c>
      <c r="T62" s="11">
        <f t="shared" si="19"/>
        <v>15.060137709164223</v>
      </c>
      <c r="U62" s="11">
        <f t="shared" si="20"/>
        <v>15.060137709164223</v>
      </c>
      <c r="V62" s="11">
        <f t="shared" si="1"/>
        <v>0</v>
      </c>
      <c r="W62" s="11">
        <f t="shared" si="21"/>
        <v>18.937206550810039</v>
      </c>
      <c r="X62" s="11">
        <f t="shared" si="22"/>
        <v>18.937206550810039</v>
      </c>
      <c r="Y62" s="11">
        <f t="shared" si="2"/>
        <v>0</v>
      </c>
      <c r="Z62" s="11">
        <f t="shared" si="23"/>
        <v>20.674731948583677</v>
      </c>
      <c r="AA62" s="11">
        <f t="shared" si="24"/>
        <v>20.674731948583677</v>
      </c>
      <c r="AB62" s="11">
        <f t="shared" si="3"/>
        <v>0</v>
      </c>
      <c r="AC62" s="9">
        <f t="shared" si="25"/>
        <v>14.692760372881372</v>
      </c>
      <c r="AD62" s="9">
        <f t="shared" si="26"/>
        <v>14.692760372881372</v>
      </c>
      <c r="AE62" s="9">
        <f t="shared" si="4"/>
        <v>0</v>
      </c>
      <c r="AF62" s="9">
        <f t="shared" si="5"/>
        <v>15.842467553726877</v>
      </c>
      <c r="AG62" s="9">
        <f t="shared" si="27"/>
        <v>15.842467553726877</v>
      </c>
      <c r="AH62" s="9">
        <f t="shared" si="28"/>
        <v>0</v>
      </c>
      <c r="AI62" s="9">
        <f t="shared" si="6"/>
        <v>16.471816012098966</v>
      </c>
      <c r="AJ62" s="9">
        <f t="shared" si="29"/>
        <v>16.471816012098966</v>
      </c>
      <c r="AK62" s="9">
        <f t="shared" si="30"/>
        <v>0</v>
      </c>
      <c r="AL62" s="9">
        <f t="shared" si="7"/>
        <v>17.013724127721396</v>
      </c>
      <c r="AM62" s="9">
        <f t="shared" si="31"/>
        <v>17.013724127721396</v>
      </c>
      <c r="AN62" s="9">
        <f t="shared" si="32"/>
        <v>0</v>
      </c>
      <c r="AO62" s="9">
        <f t="shared" si="8"/>
        <v>15.500030080623766</v>
      </c>
      <c r="AP62" s="9">
        <f t="shared" si="33"/>
        <v>15.500030080623766</v>
      </c>
      <c r="AQ62" s="9">
        <f t="shared" si="34"/>
        <v>0</v>
      </c>
      <c r="AR62" s="10"/>
      <c r="AS62" s="10"/>
    </row>
    <row r="63" spans="2:45" hidden="1" x14ac:dyDescent="0.2">
      <c r="B63" s="12">
        <v>35704</v>
      </c>
      <c r="C63" s="13">
        <v>8.2781433523001571</v>
      </c>
      <c r="D63" s="13">
        <v>8.2781433523001571</v>
      </c>
      <c r="E63" s="14">
        <f t="shared" si="36"/>
        <v>0</v>
      </c>
      <c r="F63" s="8">
        <v>35734</v>
      </c>
      <c r="G63" s="9">
        <f t="shared" si="9"/>
        <v>14.075312746948796</v>
      </c>
      <c r="H63" s="9">
        <f t="shared" si="35"/>
        <v>14.075312746948796</v>
      </c>
      <c r="I63" s="9">
        <f t="shared" si="10"/>
        <v>0</v>
      </c>
      <c r="J63" s="10"/>
      <c r="K63" s="9">
        <f t="shared" si="11"/>
        <v>14.340239301934176</v>
      </c>
      <c r="L63" s="9">
        <f t="shared" si="12"/>
        <v>14.340239301934176</v>
      </c>
      <c r="M63" s="9">
        <f t="shared" si="13"/>
        <v>0</v>
      </c>
      <c r="N63" s="11">
        <f t="shared" si="14"/>
        <v>21.258034459961728</v>
      </c>
      <c r="O63" s="11">
        <f t="shared" si="15"/>
        <v>21.258034459961728</v>
      </c>
      <c r="P63" s="11">
        <f t="shared" si="16"/>
        <v>0</v>
      </c>
      <c r="Q63" s="11">
        <f t="shared" si="0"/>
        <v>20.036999794357463</v>
      </c>
      <c r="R63" s="11">
        <f t="shared" si="17"/>
        <v>20.036999794357463</v>
      </c>
      <c r="S63" s="11">
        <f t="shared" si="18"/>
        <v>0</v>
      </c>
      <c r="T63" s="11">
        <f t="shared" si="19"/>
        <v>15.079136871073327</v>
      </c>
      <c r="U63" s="11">
        <f t="shared" si="20"/>
        <v>15.079136871073327</v>
      </c>
      <c r="V63" s="11">
        <f t="shared" si="1"/>
        <v>0</v>
      </c>
      <c r="W63" s="11">
        <f t="shared" si="21"/>
        <v>18.960792289745388</v>
      </c>
      <c r="X63" s="11">
        <f t="shared" si="22"/>
        <v>18.960792289745388</v>
      </c>
      <c r="Y63" s="11">
        <f t="shared" si="2"/>
        <v>0</v>
      </c>
      <c r="Z63" s="11">
        <f t="shared" si="23"/>
        <v>20.700373182120085</v>
      </c>
      <c r="AA63" s="11">
        <f t="shared" si="24"/>
        <v>20.700373182120085</v>
      </c>
      <c r="AB63" s="11">
        <f t="shared" si="3"/>
        <v>0</v>
      </c>
      <c r="AC63" s="9">
        <f t="shared" si="25"/>
        <v>14.711324926967045</v>
      </c>
      <c r="AD63" s="9">
        <f t="shared" si="26"/>
        <v>14.711324926967045</v>
      </c>
      <c r="AE63" s="9">
        <f t="shared" si="4"/>
        <v>0</v>
      </c>
      <c r="AF63" s="9">
        <f t="shared" si="5"/>
        <v>15.862392212767595</v>
      </c>
      <c r="AG63" s="9">
        <f t="shared" si="27"/>
        <v>15.862392212767595</v>
      </c>
      <c r="AH63" s="9">
        <f t="shared" si="28"/>
        <v>0</v>
      </c>
      <c r="AI63" s="9">
        <f t="shared" si="6"/>
        <v>16.492485191110458</v>
      </c>
      <c r="AJ63" s="9">
        <f t="shared" si="29"/>
        <v>16.492485191110458</v>
      </c>
      <c r="AK63" s="9">
        <f t="shared" si="30"/>
        <v>0</v>
      </c>
      <c r="AL63" s="9">
        <f t="shared" si="7"/>
        <v>17.035034384674749</v>
      </c>
      <c r="AM63" s="9">
        <f t="shared" si="31"/>
        <v>17.035034384674749</v>
      </c>
      <c r="AN63" s="9">
        <f t="shared" si="32"/>
        <v>0</v>
      </c>
      <c r="AO63" s="9">
        <f t="shared" si="8"/>
        <v>15.519549635728698</v>
      </c>
      <c r="AP63" s="9">
        <f t="shared" si="33"/>
        <v>15.519549635728698</v>
      </c>
      <c r="AQ63" s="9">
        <f t="shared" si="34"/>
        <v>0</v>
      </c>
      <c r="AR63" s="10"/>
      <c r="AS63" s="10"/>
    </row>
    <row r="64" spans="2:45" hidden="1" x14ac:dyDescent="0.2">
      <c r="B64" s="12">
        <v>35735</v>
      </c>
      <c r="C64" s="13">
        <v>8.2608171809376216</v>
      </c>
      <c r="D64" s="13">
        <v>8.2608171809376216</v>
      </c>
      <c r="E64" s="14">
        <f t="shared" si="36"/>
        <v>0</v>
      </c>
      <c r="F64" s="8">
        <v>35764</v>
      </c>
      <c r="G64" s="9">
        <f t="shared" si="9"/>
        <v>14.106931586377923</v>
      </c>
      <c r="H64" s="9">
        <f t="shared" si="35"/>
        <v>14.106931586377923</v>
      </c>
      <c r="I64" s="9">
        <f t="shared" si="10"/>
        <v>0</v>
      </c>
      <c r="J64" s="10"/>
      <c r="K64" s="9">
        <f t="shared" si="11"/>
        <v>14.372413796184082</v>
      </c>
      <c r="L64" s="9">
        <f t="shared" si="12"/>
        <v>14.372413796184082</v>
      </c>
      <c r="M64" s="9">
        <f t="shared" si="13"/>
        <v>0</v>
      </c>
      <c r="N64" s="11">
        <f t="shared" si="14"/>
        <v>21.304718282009798</v>
      </c>
      <c r="O64" s="11">
        <f t="shared" si="15"/>
        <v>21.304718282009798</v>
      </c>
      <c r="P64" s="11">
        <f t="shared" si="16"/>
        <v>0</v>
      </c>
      <c r="Q64" s="11">
        <f t="shared" si="0"/>
        <v>20.081122628140996</v>
      </c>
      <c r="R64" s="11">
        <f t="shared" si="17"/>
        <v>20.081122628140996</v>
      </c>
      <c r="S64" s="11">
        <f t="shared" si="18"/>
        <v>0</v>
      </c>
      <c r="T64" s="11">
        <f t="shared" si="19"/>
        <v>15.112861123128287</v>
      </c>
      <c r="U64" s="11">
        <f t="shared" si="20"/>
        <v>15.112861123128287</v>
      </c>
      <c r="V64" s="11">
        <f t="shared" si="1"/>
        <v>0</v>
      </c>
      <c r="W64" s="11">
        <f t="shared" si="21"/>
        <v>19.002657894584356</v>
      </c>
      <c r="X64" s="11">
        <f t="shared" si="22"/>
        <v>19.002657894584356</v>
      </c>
      <c r="Y64" s="11">
        <f t="shared" si="2"/>
        <v>0</v>
      </c>
      <c r="Z64" s="11">
        <f t="shared" si="23"/>
        <v>20.745887369899474</v>
      </c>
      <c r="AA64" s="11">
        <f t="shared" si="24"/>
        <v>20.745887369899474</v>
      </c>
      <c r="AB64" s="11">
        <f t="shared" si="3"/>
        <v>0</v>
      </c>
      <c r="AC64" s="9">
        <f t="shared" si="25"/>
        <v>14.744277733215471</v>
      </c>
      <c r="AD64" s="9">
        <f t="shared" si="26"/>
        <v>14.744277733215471</v>
      </c>
      <c r="AE64" s="9">
        <f t="shared" si="4"/>
        <v>0</v>
      </c>
      <c r="AF64" s="9">
        <f t="shared" si="5"/>
        <v>15.897759258262184</v>
      </c>
      <c r="AG64" s="9">
        <f t="shared" si="27"/>
        <v>15.897759258262184</v>
      </c>
      <c r="AH64" s="9">
        <f t="shared" si="28"/>
        <v>0</v>
      </c>
      <c r="AI64" s="9">
        <f t="shared" si="6"/>
        <v>16.529173788538468</v>
      </c>
      <c r="AJ64" s="9">
        <f t="shared" si="29"/>
        <v>16.529173788538468</v>
      </c>
      <c r="AK64" s="9">
        <f t="shared" si="30"/>
        <v>0</v>
      </c>
      <c r="AL64" s="9">
        <f t="shared" si="7"/>
        <v>17.072860920407695</v>
      </c>
      <c r="AM64" s="9">
        <f t="shared" si="31"/>
        <v>17.072860920407695</v>
      </c>
      <c r="AN64" s="9">
        <f t="shared" si="32"/>
        <v>0</v>
      </c>
      <c r="AO64" s="9">
        <f t="shared" si="8"/>
        <v>15.554197605965957</v>
      </c>
      <c r="AP64" s="9">
        <f t="shared" si="33"/>
        <v>15.554197605965957</v>
      </c>
      <c r="AQ64" s="9">
        <f t="shared" si="34"/>
        <v>0</v>
      </c>
      <c r="AR64" s="10"/>
      <c r="AS64" s="10"/>
    </row>
    <row r="65" spans="2:45" hidden="1" x14ac:dyDescent="0.2">
      <c r="B65" s="12">
        <v>35765</v>
      </c>
      <c r="C65" s="13">
        <v>8.2065787314549006</v>
      </c>
      <c r="D65" s="13">
        <v>8.2065787314549006</v>
      </c>
      <c r="E65" s="14">
        <f t="shared" si="36"/>
        <v>0</v>
      </c>
      <c r="F65" s="8">
        <v>35795</v>
      </c>
      <c r="G65" s="9">
        <f t="shared" si="9"/>
        <v>14.206775452195734</v>
      </c>
      <c r="H65" s="9">
        <f t="shared" si="35"/>
        <v>14.206775452195734</v>
      </c>
      <c r="I65" s="9">
        <f t="shared" si="10"/>
        <v>0</v>
      </c>
      <c r="J65" s="10"/>
      <c r="K65" s="9">
        <f t="shared" si="11"/>
        <v>14.47401227179683</v>
      </c>
      <c r="L65" s="9">
        <f t="shared" si="12"/>
        <v>14.47401227179683</v>
      </c>
      <c r="M65" s="9">
        <f t="shared" si="13"/>
        <v>0</v>
      </c>
      <c r="N65" s="11">
        <f t="shared" si="14"/>
        <v>21.452133346844086</v>
      </c>
      <c r="O65" s="11">
        <f t="shared" si="15"/>
        <v>21.452133346844086</v>
      </c>
      <c r="P65" s="11">
        <f t="shared" si="16"/>
        <v>0</v>
      </c>
      <c r="Q65" s="11">
        <f t="shared" si="0"/>
        <v>20.220450774756213</v>
      </c>
      <c r="R65" s="11">
        <f t="shared" si="17"/>
        <v>20.220450774756213</v>
      </c>
      <c r="S65" s="11">
        <f t="shared" si="18"/>
        <v>0</v>
      </c>
      <c r="T65" s="11">
        <f t="shared" si="19"/>
        <v>15.21935332074764</v>
      </c>
      <c r="U65" s="11">
        <f t="shared" si="20"/>
        <v>15.21935332074764</v>
      </c>
      <c r="V65" s="11">
        <f t="shared" si="1"/>
        <v>0</v>
      </c>
      <c r="W65" s="11">
        <f t="shared" si="21"/>
        <v>19.134858313935386</v>
      </c>
      <c r="X65" s="11">
        <f t="shared" si="22"/>
        <v>19.134858313935386</v>
      </c>
      <c r="Y65" s="11">
        <f t="shared" si="2"/>
        <v>0</v>
      </c>
      <c r="Z65" s="11">
        <f t="shared" si="23"/>
        <v>20.889609041519886</v>
      </c>
      <c r="AA65" s="11">
        <f t="shared" si="24"/>
        <v>20.889609041519886</v>
      </c>
      <c r="AB65" s="11">
        <f t="shared" si="3"/>
        <v>0</v>
      </c>
      <c r="AC65" s="9">
        <f t="shared" si="25"/>
        <v>14.848333910633457</v>
      </c>
      <c r="AD65" s="9">
        <f t="shared" si="26"/>
        <v>14.848333910633457</v>
      </c>
      <c r="AE65" s="9">
        <f t="shared" si="4"/>
        <v>0</v>
      </c>
      <c r="AF65" s="9">
        <f t="shared" si="5"/>
        <v>16.009438959620262</v>
      </c>
      <c r="AG65" s="9">
        <f t="shared" si="27"/>
        <v>16.009438959620262</v>
      </c>
      <c r="AH65" s="9">
        <f t="shared" si="28"/>
        <v>0</v>
      </c>
      <c r="AI65" s="9">
        <f t="shared" si="6"/>
        <v>16.645026598596736</v>
      </c>
      <c r="AJ65" s="9">
        <f t="shared" si="29"/>
        <v>16.645026598596736</v>
      </c>
      <c r="AK65" s="9">
        <f t="shared" si="30"/>
        <v>0</v>
      </c>
      <c r="AL65" s="9">
        <f t="shared" si="7"/>
        <v>17.192307036276006</v>
      </c>
      <c r="AM65" s="9">
        <f t="shared" si="31"/>
        <v>17.192307036276006</v>
      </c>
      <c r="AN65" s="9">
        <f t="shared" si="32"/>
        <v>0</v>
      </c>
      <c r="AO65" s="9">
        <f t="shared" si="8"/>
        <v>15.663606659355857</v>
      </c>
      <c r="AP65" s="9">
        <f t="shared" si="33"/>
        <v>15.663606659355857</v>
      </c>
      <c r="AQ65" s="9">
        <f t="shared" si="34"/>
        <v>0</v>
      </c>
      <c r="AR65" s="10"/>
      <c r="AS65" s="10"/>
    </row>
    <row r="66" spans="2:45" hidden="1" x14ac:dyDescent="0.2">
      <c r="B66" s="12">
        <v>35796</v>
      </c>
      <c r="C66" s="13">
        <v>8.1026217032796879</v>
      </c>
      <c r="D66" s="13">
        <v>8.1026217032796879</v>
      </c>
      <c r="E66" s="14">
        <f t="shared" si="36"/>
        <v>0</v>
      </c>
      <c r="F66" s="8">
        <v>35826</v>
      </c>
      <c r="G66" s="9">
        <f t="shared" si="9"/>
        <v>14.401879116420632</v>
      </c>
      <c r="H66" s="9">
        <f t="shared" si="35"/>
        <v>14.401879116420632</v>
      </c>
      <c r="I66" s="9">
        <f t="shared" si="10"/>
        <v>0</v>
      </c>
      <c r="J66" s="10"/>
      <c r="K66" s="9">
        <f t="shared" si="11"/>
        <v>14.672544597336802</v>
      </c>
      <c r="L66" s="9">
        <f t="shared" si="12"/>
        <v>14.672544597336802</v>
      </c>
      <c r="M66" s="9">
        <f t="shared" si="13"/>
        <v>0</v>
      </c>
      <c r="N66" s="11">
        <f t="shared" si="14"/>
        <v>21.740195303134943</v>
      </c>
      <c r="O66" s="11">
        <f t="shared" si="15"/>
        <v>21.740195303134943</v>
      </c>
      <c r="P66" s="11">
        <f t="shared" si="16"/>
        <v>0</v>
      </c>
      <c r="Q66" s="11">
        <f t="shared" si="0"/>
        <v>20.492710184101352</v>
      </c>
      <c r="R66" s="11">
        <f t="shared" si="17"/>
        <v>20.492710184101352</v>
      </c>
      <c r="S66" s="11">
        <f t="shared" si="18"/>
        <v>0</v>
      </c>
      <c r="T66" s="11">
        <f t="shared" si="19"/>
        <v>15.427448407979249</v>
      </c>
      <c r="U66" s="11">
        <f t="shared" si="20"/>
        <v>15.427448407979249</v>
      </c>
      <c r="V66" s="11">
        <f t="shared" si="1"/>
        <v>0</v>
      </c>
      <c r="W66" s="11">
        <f t="shared" si="21"/>
        <v>19.393189519525109</v>
      </c>
      <c r="X66" s="11">
        <f t="shared" si="22"/>
        <v>19.393189519525109</v>
      </c>
      <c r="Y66" s="11">
        <f t="shared" si="2"/>
        <v>0</v>
      </c>
      <c r="Z66" s="11">
        <f t="shared" si="23"/>
        <v>21.170453783778136</v>
      </c>
      <c r="AA66" s="11">
        <f t="shared" si="24"/>
        <v>21.170453783778136</v>
      </c>
      <c r="AB66" s="11">
        <f t="shared" si="3"/>
        <v>0</v>
      </c>
      <c r="AC66" s="9">
        <f t="shared" si="25"/>
        <v>15.051668800896323</v>
      </c>
      <c r="AD66" s="9">
        <f t="shared" si="26"/>
        <v>15.051668800896323</v>
      </c>
      <c r="AE66" s="9">
        <f t="shared" si="4"/>
        <v>0</v>
      </c>
      <c r="AF66" s="9">
        <f t="shared" si="5"/>
        <v>16.22767088379538</v>
      </c>
      <c r="AG66" s="9">
        <f t="shared" si="27"/>
        <v>16.22767088379538</v>
      </c>
      <c r="AH66" s="9">
        <f t="shared" si="28"/>
        <v>0</v>
      </c>
      <c r="AI66" s="9">
        <f t="shared" si="6"/>
        <v>16.871413142907478</v>
      </c>
      <c r="AJ66" s="9">
        <f t="shared" si="29"/>
        <v>16.871413142907478</v>
      </c>
      <c r="AK66" s="9">
        <f t="shared" si="30"/>
        <v>0</v>
      </c>
      <c r="AL66" s="9">
        <f t="shared" si="7"/>
        <v>17.425715215060507</v>
      </c>
      <c r="AM66" s="9">
        <f t="shared" si="31"/>
        <v>17.425715215060507</v>
      </c>
      <c r="AN66" s="9">
        <f t="shared" si="32"/>
        <v>0</v>
      </c>
      <c r="AO66" s="9">
        <f t="shared" si="8"/>
        <v>15.877401538399283</v>
      </c>
      <c r="AP66" s="9">
        <f t="shared" si="33"/>
        <v>15.877401538399283</v>
      </c>
      <c r="AQ66" s="9">
        <f t="shared" si="34"/>
        <v>0</v>
      </c>
      <c r="AR66" s="10"/>
      <c r="AS66" s="10"/>
    </row>
    <row r="67" spans="2:45" hidden="1" x14ac:dyDescent="0.2">
      <c r="B67" s="12">
        <v>35827</v>
      </c>
      <c r="C67" s="13">
        <v>8.1312475516177898</v>
      </c>
      <c r="D67" s="13">
        <v>8.1312475516177898</v>
      </c>
      <c r="E67" s="14">
        <f t="shared" si="36"/>
        <v>0</v>
      </c>
      <c r="F67" s="8">
        <v>35854</v>
      </c>
      <c r="G67" s="9">
        <f t="shared" si="9"/>
        <v>14.347657196240533</v>
      </c>
      <c r="H67" s="9">
        <f t="shared" si="35"/>
        <v>14.347657196240533</v>
      </c>
      <c r="I67" s="9">
        <f t="shared" si="10"/>
        <v>0</v>
      </c>
      <c r="J67" s="10"/>
      <c r="K67" s="9">
        <f t="shared" si="11"/>
        <v>14.617369806277067</v>
      </c>
      <c r="L67" s="9">
        <f t="shared" si="12"/>
        <v>14.617369806277067</v>
      </c>
      <c r="M67" s="9">
        <f t="shared" si="13"/>
        <v>0</v>
      </c>
      <c r="N67" s="11">
        <f t="shared" si="14"/>
        <v>21.66013902913836</v>
      </c>
      <c r="O67" s="11">
        <f t="shared" si="15"/>
        <v>21.66013902913836</v>
      </c>
      <c r="P67" s="11">
        <f t="shared" si="16"/>
        <v>0</v>
      </c>
      <c r="Q67" s="11">
        <f t="shared" si="0"/>
        <v>20.417045649452859</v>
      </c>
      <c r="R67" s="11">
        <f t="shared" si="17"/>
        <v>20.417045649452859</v>
      </c>
      <c r="S67" s="11">
        <f t="shared" si="18"/>
        <v>0</v>
      </c>
      <c r="T67" s="11">
        <f t="shared" si="19"/>
        <v>15.369615997426791</v>
      </c>
      <c r="U67" s="11">
        <f t="shared" si="20"/>
        <v>15.369615997426791</v>
      </c>
      <c r="V67" s="11">
        <f t="shared" si="1"/>
        <v>0</v>
      </c>
      <c r="W67" s="11">
        <f t="shared" si="21"/>
        <v>19.32139581915991</v>
      </c>
      <c r="X67" s="11">
        <f t="shared" si="22"/>
        <v>19.32139581915991</v>
      </c>
      <c r="Y67" s="11">
        <f t="shared" si="2"/>
        <v>0</v>
      </c>
      <c r="Z67" s="11">
        <f t="shared" si="23"/>
        <v>21.09240327017951</v>
      </c>
      <c r="AA67" s="11">
        <f t="shared" si="24"/>
        <v>21.09240327017951</v>
      </c>
      <c r="AB67" s="11">
        <f t="shared" si="3"/>
        <v>0</v>
      </c>
      <c r="AC67" s="9">
        <f t="shared" si="25"/>
        <v>14.995159312807194</v>
      </c>
      <c r="AD67" s="9">
        <f t="shared" si="26"/>
        <v>14.995159312807194</v>
      </c>
      <c r="AE67" s="9">
        <f t="shared" si="4"/>
        <v>0</v>
      </c>
      <c r="AF67" s="9">
        <f t="shared" si="5"/>
        <v>16.167021310552446</v>
      </c>
      <c r="AG67" s="9">
        <f t="shared" si="27"/>
        <v>16.167021310552446</v>
      </c>
      <c r="AH67" s="9">
        <f t="shared" si="28"/>
        <v>0</v>
      </c>
      <c r="AI67" s="9">
        <f t="shared" si="6"/>
        <v>16.808497291561316</v>
      </c>
      <c r="AJ67" s="9">
        <f t="shared" si="29"/>
        <v>16.808497291561316</v>
      </c>
      <c r="AK67" s="9">
        <f t="shared" si="30"/>
        <v>0</v>
      </c>
      <c r="AL67" s="9">
        <f t="shared" si="7"/>
        <v>17.360847957494052</v>
      </c>
      <c r="AM67" s="9">
        <f t="shared" si="31"/>
        <v>17.360847957494052</v>
      </c>
      <c r="AN67" s="9">
        <f t="shared" si="32"/>
        <v>0</v>
      </c>
      <c r="AO67" s="9">
        <f t="shared" si="8"/>
        <v>15.817985079398063</v>
      </c>
      <c r="AP67" s="9">
        <f t="shared" si="33"/>
        <v>15.817985079398063</v>
      </c>
      <c r="AQ67" s="9">
        <f t="shared" si="34"/>
        <v>0</v>
      </c>
      <c r="AR67" s="10"/>
      <c r="AS67" s="10"/>
    </row>
    <row r="68" spans="2:45" hidden="1" x14ac:dyDescent="0.2">
      <c r="B68" s="12">
        <v>35855</v>
      </c>
      <c r="C68" s="13">
        <v>8.1101548212633983</v>
      </c>
      <c r="D68" s="13">
        <v>8.1101548212633983</v>
      </c>
      <c r="E68" s="14">
        <f t="shared" si="36"/>
        <v>0</v>
      </c>
      <c r="F68" s="8">
        <v>35885</v>
      </c>
      <c r="G68" s="9">
        <f t="shared" si="9"/>
        <v>14.387573079715802</v>
      </c>
      <c r="H68" s="9">
        <f t="shared" si="35"/>
        <v>14.387573079715802</v>
      </c>
      <c r="I68" s="9">
        <f t="shared" si="10"/>
        <v>0</v>
      </c>
      <c r="J68" s="10"/>
      <c r="K68" s="9">
        <f t="shared" si="11"/>
        <v>14.657987152977398</v>
      </c>
      <c r="L68" s="9">
        <f t="shared" si="12"/>
        <v>14.657987152977398</v>
      </c>
      <c r="M68" s="9">
        <f t="shared" si="13"/>
        <v>0</v>
      </c>
      <c r="N68" s="11">
        <f t="shared" si="14"/>
        <v>21.719073070826628</v>
      </c>
      <c r="O68" s="11">
        <f t="shared" si="15"/>
        <v>21.719073070826628</v>
      </c>
      <c r="P68" s="11">
        <f t="shared" si="16"/>
        <v>0</v>
      </c>
      <c r="Q68" s="11">
        <f t="shared" si="0"/>
        <v>20.472746678450136</v>
      </c>
      <c r="R68" s="11">
        <f t="shared" si="17"/>
        <v>20.472746678450136</v>
      </c>
      <c r="S68" s="11">
        <f t="shared" si="18"/>
        <v>0</v>
      </c>
      <c r="T68" s="11">
        <f t="shared" si="19"/>
        <v>15.412189771152221</v>
      </c>
      <c r="U68" s="11">
        <f t="shared" si="20"/>
        <v>15.412189771152221</v>
      </c>
      <c r="V68" s="11">
        <f t="shared" si="1"/>
        <v>0</v>
      </c>
      <c r="W68" s="11">
        <f t="shared" si="21"/>
        <v>19.3742473037351</v>
      </c>
      <c r="X68" s="11">
        <f t="shared" si="22"/>
        <v>19.3742473037351</v>
      </c>
      <c r="Y68" s="11">
        <f t="shared" si="2"/>
        <v>0</v>
      </c>
      <c r="Z68" s="11">
        <f t="shared" si="23"/>
        <v>21.149860755927705</v>
      </c>
      <c r="AA68" s="11">
        <f t="shared" si="24"/>
        <v>21.149860755927705</v>
      </c>
      <c r="AB68" s="11">
        <f t="shared" si="3"/>
        <v>0</v>
      </c>
      <c r="AC68" s="9">
        <f t="shared" si="25"/>
        <v>15.036759206988748</v>
      </c>
      <c r="AD68" s="9">
        <f t="shared" si="26"/>
        <v>15.036759206988748</v>
      </c>
      <c r="AE68" s="9">
        <f t="shared" si="4"/>
        <v>0</v>
      </c>
      <c r="AF68" s="9">
        <f t="shared" si="5"/>
        <v>16.211668960254794</v>
      </c>
      <c r="AG68" s="9">
        <f t="shared" si="27"/>
        <v>16.211668960254794</v>
      </c>
      <c r="AH68" s="9">
        <f t="shared" si="28"/>
        <v>0</v>
      </c>
      <c r="AI68" s="9">
        <f t="shared" si="6"/>
        <v>16.854813279315703</v>
      </c>
      <c r="AJ68" s="9">
        <f t="shared" si="29"/>
        <v>16.854813279315703</v>
      </c>
      <c r="AK68" s="9">
        <f t="shared" si="30"/>
        <v>0</v>
      </c>
      <c r="AL68" s="9">
        <f t="shared" si="7"/>
        <v>17.408600487942671</v>
      </c>
      <c r="AM68" s="9">
        <f t="shared" si="31"/>
        <v>17.408600487942671</v>
      </c>
      <c r="AN68" s="9">
        <f t="shared" si="32"/>
        <v>0</v>
      </c>
      <c r="AO68" s="9">
        <f t="shared" si="8"/>
        <v>15.861724962569451</v>
      </c>
      <c r="AP68" s="9">
        <f t="shared" si="33"/>
        <v>15.861724962569451</v>
      </c>
      <c r="AQ68" s="9">
        <f t="shared" si="34"/>
        <v>0</v>
      </c>
      <c r="AR68" s="10"/>
      <c r="AS68" s="10"/>
    </row>
    <row r="69" spans="2:45" hidden="1" x14ac:dyDescent="0.2">
      <c r="B69" s="12">
        <v>35886</v>
      </c>
      <c r="C69" s="13">
        <v>8.1169346274487388</v>
      </c>
      <c r="D69" s="13">
        <v>8.1169346274487388</v>
      </c>
      <c r="E69" s="14">
        <f t="shared" si="36"/>
        <v>0</v>
      </c>
      <c r="F69" s="8">
        <v>35915</v>
      </c>
      <c r="G69" s="9">
        <f t="shared" si="9"/>
        <v>14.374720350461283</v>
      </c>
      <c r="H69" s="9">
        <f t="shared" si="35"/>
        <v>14.374720350461283</v>
      </c>
      <c r="I69" s="9">
        <f t="shared" si="10"/>
        <v>0</v>
      </c>
      <c r="J69" s="10"/>
      <c r="K69" s="9">
        <f t="shared" si="11"/>
        <v>14.644908555819457</v>
      </c>
      <c r="L69" s="9">
        <f t="shared" si="12"/>
        <v>14.644908555819457</v>
      </c>
      <c r="M69" s="9">
        <f t="shared" si="13"/>
        <v>0</v>
      </c>
      <c r="N69" s="11">
        <f t="shared" si="14"/>
        <v>21.700096582878835</v>
      </c>
      <c r="O69" s="11">
        <f t="shared" si="15"/>
        <v>21.700096582878835</v>
      </c>
      <c r="P69" s="11">
        <f t="shared" si="16"/>
        <v>0</v>
      </c>
      <c r="Q69" s="11">
        <f t="shared" si="0"/>
        <v>20.454811205586466</v>
      </c>
      <c r="R69" s="11">
        <f t="shared" si="17"/>
        <v>20.454811205586466</v>
      </c>
      <c r="S69" s="11">
        <f t="shared" si="18"/>
        <v>0</v>
      </c>
      <c r="T69" s="11">
        <f t="shared" si="19"/>
        <v>15.398481213570747</v>
      </c>
      <c r="U69" s="11">
        <f t="shared" si="20"/>
        <v>15.398481213570747</v>
      </c>
      <c r="V69" s="11">
        <f t="shared" si="1"/>
        <v>0</v>
      </c>
      <c r="W69" s="11">
        <f t="shared" si="21"/>
        <v>19.357229370952396</v>
      </c>
      <c r="X69" s="11">
        <f t="shared" si="22"/>
        <v>19.357229370952396</v>
      </c>
      <c r="Y69" s="11">
        <f t="shared" si="2"/>
        <v>0</v>
      </c>
      <c r="Z69" s="11">
        <f t="shared" si="23"/>
        <v>21.131359712140849</v>
      </c>
      <c r="AA69" s="11">
        <f t="shared" si="24"/>
        <v>21.131359712140849</v>
      </c>
      <c r="AB69" s="11">
        <f t="shared" si="3"/>
        <v>0</v>
      </c>
      <c r="AC69" s="9">
        <f t="shared" si="25"/>
        <v>15.023364234101241</v>
      </c>
      <c r="AD69" s="9">
        <f t="shared" si="26"/>
        <v>15.023364234101241</v>
      </c>
      <c r="AE69" s="9">
        <f t="shared" si="4"/>
        <v>0</v>
      </c>
      <c r="AF69" s="9">
        <f t="shared" si="5"/>
        <v>16.197292624232308</v>
      </c>
      <c r="AG69" s="9">
        <f t="shared" si="27"/>
        <v>16.197292624232308</v>
      </c>
      <c r="AH69" s="9">
        <f t="shared" si="28"/>
        <v>0</v>
      </c>
      <c r="AI69" s="9">
        <f t="shared" si="6"/>
        <v>16.839899746182166</v>
      </c>
      <c r="AJ69" s="9">
        <f t="shared" si="29"/>
        <v>16.839899746182166</v>
      </c>
      <c r="AK69" s="9">
        <f t="shared" si="30"/>
        <v>0</v>
      </c>
      <c r="AL69" s="9">
        <f t="shared" si="7"/>
        <v>17.393224394727685</v>
      </c>
      <c r="AM69" s="9">
        <f t="shared" si="31"/>
        <v>17.393224394727685</v>
      </c>
      <c r="AN69" s="9">
        <f t="shared" si="32"/>
        <v>0</v>
      </c>
      <c r="AO69" s="9">
        <f t="shared" si="8"/>
        <v>15.847640923157556</v>
      </c>
      <c r="AP69" s="9">
        <f t="shared" si="33"/>
        <v>15.847640923157556</v>
      </c>
      <c r="AQ69" s="9">
        <f t="shared" si="34"/>
        <v>0</v>
      </c>
      <c r="AR69" s="10"/>
      <c r="AS69" s="10"/>
    </row>
    <row r="70" spans="2:45" hidden="1" x14ac:dyDescent="0.2">
      <c r="B70" s="12">
        <v>35916</v>
      </c>
      <c r="C70" s="13">
        <v>8.100361767884575</v>
      </c>
      <c r="D70" s="13">
        <v>8.100361767884575</v>
      </c>
      <c r="E70" s="14">
        <f t="shared" si="36"/>
        <v>0</v>
      </c>
      <c r="F70" s="8">
        <v>35946</v>
      </c>
      <c r="G70" s="9">
        <f t="shared" si="9"/>
        <v>14.406176116081122</v>
      </c>
      <c r="H70" s="9">
        <f t="shared" si="35"/>
        <v>14.406176116081122</v>
      </c>
      <c r="I70" s="9">
        <f t="shared" si="10"/>
        <v>0</v>
      </c>
      <c r="J70" s="10"/>
      <c r="K70" s="9">
        <f t="shared" si="11"/>
        <v>14.676917110476579</v>
      </c>
      <c r="L70" s="9">
        <f t="shared" si="12"/>
        <v>14.676917110476579</v>
      </c>
      <c r="M70" s="9">
        <f t="shared" si="13"/>
        <v>0</v>
      </c>
      <c r="N70" s="11">
        <f t="shared" si="14"/>
        <v>21.746539633638932</v>
      </c>
      <c r="O70" s="11">
        <f t="shared" si="15"/>
        <v>21.746539633638932</v>
      </c>
      <c r="P70" s="11">
        <f t="shared" si="16"/>
        <v>0</v>
      </c>
      <c r="Q70" s="11">
        <f t="shared" ref="Q70:Q133" si="37">(+$D$315/$D70)-1</f>
        <v>20.49870647635024</v>
      </c>
      <c r="R70" s="11">
        <f t="shared" si="17"/>
        <v>20.49870647635024</v>
      </c>
      <c r="S70" s="11">
        <f t="shared" si="18"/>
        <v>0</v>
      </c>
      <c r="T70" s="11">
        <f t="shared" si="19"/>
        <v>15.432031533174442</v>
      </c>
      <c r="U70" s="11">
        <f t="shared" si="20"/>
        <v>15.432031533174442</v>
      </c>
      <c r="V70" s="11">
        <f t="shared" ref="V70:V133" si="38">T70-U70</f>
        <v>0</v>
      </c>
      <c r="W70" s="11">
        <f t="shared" si="21"/>
        <v>19.398879054404542</v>
      </c>
      <c r="X70" s="11">
        <f t="shared" si="22"/>
        <v>19.398879054404542</v>
      </c>
      <c r="Y70" s="11">
        <f t="shared" ref="Y70:Y133" si="39">W70-X70</f>
        <v>0</v>
      </c>
      <c r="Z70" s="11">
        <f t="shared" si="23"/>
        <v>21.17663916100787</v>
      </c>
      <c r="AA70" s="11">
        <f t="shared" si="24"/>
        <v>21.17663916100787</v>
      </c>
      <c r="AB70" s="11">
        <f t="shared" ref="AB70:AB133" si="40">Z70-AA70</f>
        <v>0</v>
      </c>
      <c r="AC70" s="9">
        <f t="shared" si="25"/>
        <v>15.056147086621486</v>
      </c>
      <c r="AD70" s="9">
        <f t="shared" si="26"/>
        <v>15.056147086621486</v>
      </c>
      <c r="AE70" s="9">
        <f t="shared" ref="AE70:AE133" si="41">AC70-AD70</f>
        <v>0</v>
      </c>
      <c r="AF70" s="9">
        <f t="shared" ref="AF70:AF133" si="42">($D$310/C70)-1</f>
        <v>16.232477264586915</v>
      </c>
      <c r="AG70" s="9">
        <f t="shared" si="27"/>
        <v>16.232477264586915</v>
      </c>
      <c r="AH70" s="9">
        <f t="shared" si="28"/>
        <v>0</v>
      </c>
      <c r="AI70" s="9">
        <f t="shared" ref="AI70:AI133" si="43">($D$311/C70)-1</f>
        <v>16.876399122580938</v>
      </c>
      <c r="AJ70" s="9">
        <f t="shared" si="29"/>
        <v>16.876399122580938</v>
      </c>
      <c r="AK70" s="9">
        <f t="shared" si="30"/>
        <v>0</v>
      </c>
      <c r="AL70" s="9">
        <f t="shared" ref="AL70:AL133" si="44">($D$312/$D70)-1</f>
        <v>17.430855840527368</v>
      </c>
      <c r="AM70" s="9">
        <f t="shared" si="31"/>
        <v>17.430855840527368</v>
      </c>
      <c r="AN70" s="9">
        <f t="shared" si="32"/>
        <v>0</v>
      </c>
      <c r="AO70" s="9">
        <f t="shared" ref="AO70:AO133" si="45">($D$309/$D70)-1</f>
        <v>15.882110196877399</v>
      </c>
      <c r="AP70" s="9">
        <f t="shared" si="33"/>
        <v>15.882110196877399</v>
      </c>
      <c r="AQ70" s="9">
        <f t="shared" si="34"/>
        <v>0</v>
      </c>
      <c r="AR70" s="10"/>
      <c r="AS70" s="10"/>
    </row>
    <row r="71" spans="2:45" hidden="1" x14ac:dyDescent="0.2">
      <c r="B71" s="12">
        <v>35947</v>
      </c>
      <c r="C71" s="13">
        <v>8.100361767884575</v>
      </c>
      <c r="D71" s="13">
        <v>8.100361767884575</v>
      </c>
      <c r="E71" s="14">
        <f t="shared" si="36"/>
        <v>0</v>
      </c>
      <c r="F71" s="8">
        <v>35976</v>
      </c>
      <c r="G71" s="9">
        <f t="shared" ref="G71:G134" si="46">(+$D$305/C71)-1</f>
        <v>14.406176116081122</v>
      </c>
      <c r="H71" s="9">
        <f t="shared" si="35"/>
        <v>14.406176116081122</v>
      </c>
      <c r="I71" s="9">
        <f t="shared" ref="I71:I134" si="47">+G71-H71</f>
        <v>0</v>
      </c>
      <c r="J71" s="10"/>
      <c r="K71" s="9">
        <f t="shared" ref="K71:K134" si="48">(+$D$306/C71)-1</f>
        <v>14.676917110476579</v>
      </c>
      <c r="L71" s="9">
        <f t="shared" ref="L71:L134" si="49">+$D$306/C71-1</f>
        <v>14.676917110476579</v>
      </c>
      <c r="M71" s="9">
        <f t="shared" ref="M71:M134" si="50">L71-K71</f>
        <v>0</v>
      </c>
      <c r="N71" s="11">
        <f t="shared" ref="N71:N134" si="51">(+$D$317/$D71)-1</f>
        <v>21.746539633638932</v>
      </c>
      <c r="O71" s="11">
        <f t="shared" ref="O71:O134" si="52">$D$317/$D71-1</f>
        <v>21.746539633638932</v>
      </c>
      <c r="P71" s="11">
        <f t="shared" ref="P71:P134" si="53">N71-O71</f>
        <v>0</v>
      </c>
      <c r="Q71" s="11">
        <f t="shared" si="37"/>
        <v>20.49870647635024</v>
      </c>
      <c r="R71" s="11">
        <f t="shared" ref="R71:R134" si="54">$D$315/$D71-1</f>
        <v>20.49870647635024</v>
      </c>
      <c r="S71" s="11">
        <f t="shared" ref="S71:S134" si="55">Q71-R71</f>
        <v>0</v>
      </c>
      <c r="T71" s="11">
        <f t="shared" ref="T71:T134" si="56">(+$D$308/$D71)-1</f>
        <v>15.432031533174442</v>
      </c>
      <c r="U71" s="11">
        <f t="shared" ref="U71:U134" si="57">$D$308/$D71-1</f>
        <v>15.432031533174442</v>
      </c>
      <c r="V71" s="11">
        <f t="shared" si="38"/>
        <v>0</v>
      </c>
      <c r="W71" s="11">
        <f t="shared" ref="W71:W134" si="58">(+$D$314/$D71)-1</f>
        <v>19.398879054404542</v>
      </c>
      <c r="X71" s="11">
        <f t="shared" ref="X71:X134" si="59">$D$314/$D71-1</f>
        <v>19.398879054404542</v>
      </c>
      <c r="Y71" s="11">
        <f t="shared" si="39"/>
        <v>0</v>
      </c>
      <c r="Z71" s="11">
        <f t="shared" ref="Z71:Z134" si="60">(+$D$316/$D71)-1</f>
        <v>21.17663916100787</v>
      </c>
      <c r="AA71" s="11">
        <f t="shared" ref="AA71:AA134" si="61">$D$316/$D71-1</f>
        <v>21.17663916100787</v>
      </c>
      <c r="AB71" s="11">
        <f t="shared" si="40"/>
        <v>0</v>
      </c>
      <c r="AC71" s="9">
        <f t="shared" ref="AC71:AC134" si="62">($D$307/C71)-1</f>
        <v>15.056147086621486</v>
      </c>
      <c r="AD71" s="9">
        <f t="shared" ref="AD71:AD134" si="63">$D$307/D71-1</f>
        <v>15.056147086621486</v>
      </c>
      <c r="AE71" s="9">
        <f t="shared" si="41"/>
        <v>0</v>
      </c>
      <c r="AF71" s="9">
        <f t="shared" si="42"/>
        <v>16.232477264586915</v>
      </c>
      <c r="AG71" s="9">
        <f t="shared" ref="AG71:AG134" si="64">$D$310/D71-1</f>
        <v>16.232477264586915</v>
      </c>
      <c r="AH71" s="9">
        <f t="shared" ref="AH71:AH134" si="65">AF71-AG71</f>
        <v>0</v>
      </c>
      <c r="AI71" s="9">
        <f t="shared" si="43"/>
        <v>16.876399122580938</v>
      </c>
      <c r="AJ71" s="9">
        <f t="shared" ref="AJ71:AJ134" si="66">$D$311/D71-1</f>
        <v>16.876399122580938</v>
      </c>
      <c r="AK71" s="9">
        <f t="shared" ref="AK71:AK134" si="67">AI71-AJ71</f>
        <v>0</v>
      </c>
      <c r="AL71" s="9">
        <f t="shared" si="44"/>
        <v>17.430855840527368</v>
      </c>
      <c r="AM71" s="9">
        <f t="shared" ref="AM71:AM134" si="68">$D$312/$D71-1</f>
        <v>17.430855840527368</v>
      </c>
      <c r="AN71" s="9">
        <f t="shared" ref="AN71:AN134" si="69">AL71-AM71</f>
        <v>0</v>
      </c>
      <c r="AO71" s="9">
        <f t="shared" si="45"/>
        <v>15.882110196877399</v>
      </c>
      <c r="AP71" s="9">
        <f t="shared" ref="AP71:AP134" si="70">$D$309/$D71-1</f>
        <v>15.882110196877399</v>
      </c>
      <c r="AQ71" s="9">
        <f t="shared" ref="AQ71:AQ134" si="71">AO71-AP71</f>
        <v>0</v>
      </c>
      <c r="AR71" s="10"/>
      <c r="AS71" s="10"/>
    </row>
    <row r="72" spans="2:45" hidden="1" x14ac:dyDescent="0.2">
      <c r="B72" s="12">
        <v>35977</v>
      </c>
      <c r="C72" s="13">
        <v>8.0762557903366989</v>
      </c>
      <c r="D72" s="13">
        <v>8.0762557903366989</v>
      </c>
      <c r="E72" s="14">
        <f t="shared" si="36"/>
        <v>0</v>
      </c>
      <c r="F72" s="8">
        <v>36007</v>
      </c>
      <c r="G72" s="9">
        <f t="shared" si="46"/>
        <v>14.452160411922424</v>
      </c>
      <c r="H72" s="9">
        <f t="shared" si="35"/>
        <v>14.452160411922424</v>
      </c>
      <c r="I72" s="9">
        <f t="shared" si="47"/>
        <v>0</v>
      </c>
      <c r="J72" s="10"/>
      <c r="K72" s="9">
        <f t="shared" si="48"/>
        <v>14.723709513007616</v>
      </c>
      <c r="L72" s="9">
        <f t="shared" si="49"/>
        <v>14.723709513007616</v>
      </c>
      <c r="M72" s="9">
        <f t="shared" si="50"/>
        <v>0</v>
      </c>
      <c r="N72" s="11">
        <f t="shared" si="51"/>
        <v>21.814433418572843</v>
      </c>
      <c r="O72" s="11">
        <f t="shared" si="52"/>
        <v>21.814433418572843</v>
      </c>
      <c r="P72" s="11">
        <f t="shared" si="53"/>
        <v>0</v>
      </c>
      <c r="Q72" s="11">
        <f t="shared" si="37"/>
        <v>20.562875733625049</v>
      </c>
      <c r="R72" s="11">
        <f t="shared" si="54"/>
        <v>20.562875733625049</v>
      </c>
      <c r="S72" s="11">
        <f t="shared" si="55"/>
        <v>0</v>
      </c>
      <c r="T72" s="11">
        <f t="shared" si="56"/>
        <v>15.481077798360673</v>
      </c>
      <c r="U72" s="11">
        <f t="shared" si="57"/>
        <v>15.481077798360673</v>
      </c>
      <c r="V72" s="11">
        <f t="shared" si="38"/>
        <v>0</v>
      </c>
      <c r="W72" s="11">
        <f t="shared" si="58"/>
        <v>19.459765550975849</v>
      </c>
      <c r="X72" s="11">
        <f t="shared" si="59"/>
        <v>19.459765550975849</v>
      </c>
      <c r="Y72" s="11">
        <f t="shared" si="39"/>
        <v>0</v>
      </c>
      <c r="Z72" s="11">
        <f t="shared" si="60"/>
        <v>21.242831909179895</v>
      </c>
      <c r="AA72" s="11">
        <f t="shared" si="61"/>
        <v>21.242831909179895</v>
      </c>
      <c r="AB72" s="11">
        <f t="shared" si="40"/>
        <v>0</v>
      </c>
      <c r="AC72" s="9">
        <f t="shared" si="62"/>
        <v>15.104071413342119</v>
      </c>
      <c r="AD72" s="9">
        <f t="shared" si="63"/>
        <v>15.104071413342119</v>
      </c>
      <c r="AE72" s="9">
        <f t="shared" si="41"/>
        <v>0</v>
      </c>
      <c r="AF72" s="9">
        <f t="shared" si="42"/>
        <v>16.283912697146079</v>
      </c>
      <c r="AG72" s="9">
        <f t="shared" si="64"/>
        <v>16.283912697146079</v>
      </c>
      <c r="AH72" s="9">
        <f t="shared" si="65"/>
        <v>0</v>
      </c>
      <c r="AI72" s="9">
        <f t="shared" si="43"/>
        <v>16.929756530651321</v>
      </c>
      <c r="AJ72" s="9">
        <f t="shared" si="66"/>
        <v>16.929756530651321</v>
      </c>
      <c r="AK72" s="9">
        <f t="shared" si="67"/>
        <v>0</v>
      </c>
      <c r="AL72" s="9">
        <f t="shared" si="44"/>
        <v>17.485868188899431</v>
      </c>
      <c r="AM72" s="9">
        <f t="shared" si="68"/>
        <v>17.485868188899431</v>
      </c>
      <c r="AN72" s="9">
        <f t="shared" si="69"/>
        <v>0</v>
      </c>
      <c r="AO72" s="9">
        <f t="shared" si="45"/>
        <v>15.932499855146226</v>
      </c>
      <c r="AP72" s="9">
        <f t="shared" si="70"/>
        <v>15.932499855146226</v>
      </c>
      <c r="AQ72" s="9">
        <f t="shared" si="71"/>
        <v>0</v>
      </c>
      <c r="AR72" s="10"/>
      <c r="AS72" s="10"/>
    </row>
    <row r="73" spans="2:45" hidden="1" x14ac:dyDescent="0.2">
      <c r="B73" s="12">
        <v>36008</v>
      </c>
      <c r="C73" s="13">
        <v>8.0250305880474642</v>
      </c>
      <c r="D73" s="13">
        <v>8.0250305880474642</v>
      </c>
      <c r="E73" s="14">
        <f t="shared" si="36"/>
        <v>0</v>
      </c>
      <c r="F73" s="8">
        <v>36038</v>
      </c>
      <c r="G73" s="9">
        <f t="shared" si="46"/>
        <v>14.550794309229353</v>
      </c>
      <c r="H73" s="9">
        <f t="shared" si="35"/>
        <v>14.550794309229353</v>
      </c>
      <c r="I73" s="9">
        <f t="shared" si="47"/>
        <v>0</v>
      </c>
      <c r="J73" s="10"/>
      <c r="K73" s="9">
        <f t="shared" si="48"/>
        <v>14.824076756683999</v>
      </c>
      <c r="L73" s="9">
        <f t="shared" si="49"/>
        <v>14.824076756683999</v>
      </c>
      <c r="M73" s="9">
        <f t="shared" si="50"/>
        <v>0</v>
      </c>
      <c r="N73" s="11">
        <f t="shared" si="51"/>
        <v>21.960062018259588</v>
      </c>
      <c r="O73" s="11">
        <f t="shared" si="52"/>
        <v>21.960062018259588</v>
      </c>
      <c r="P73" s="11">
        <f t="shared" si="53"/>
        <v>0</v>
      </c>
      <c r="Q73" s="11">
        <f t="shared" si="37"/>
        <v>20.700515417271578</v>
      </c>
      <c r="R73" s="11">
        <f t="shared" si="54"/>
        <v>20.700515417271578</v>
      </c>
      <c r="S73" s="11">
        <f t="shared" si="55"/>
        <v>0</v>
      </c>
      <c r="T73" s="11">
        <f t="shared" si="56"/>
        <v>15.586279458952855</v>
      </c>
      <c r="U73" s="11">
        <f t="shared" si="57"/>
        <v>15.586279458952855</v>
      </c>
      <c r="V73" s="11">
        <f t="shared" si="38"/>
        <v>0</v>
      </c>
      <c r="W73" s="11">
        <f t="shared" si="58"/>
        <v>19.590363885479398</v>
      </c>
      <c r="X73" s="11">
        <f t="shared" si="59"/>
        <v>19.590363885479398</v>
      </c>
      <c r="Y73" s="11">
        <f t="shared" si="39"/>
        <v>0</v>
      </c>
      <c r="Z73" s="11">
        <f t="shared" si="60"/>
        <v>21.384811874431392</v>
      </c>
      <c r="AA73" s="11">
        <f t="shared" si="61"/>
        <v>21.384811874431392</v>
      </c>
      <c r="AB73" s="11">
        <f t="shared" si="40"/>
        <v>0</v>
      </c>
      <c r="AC73" s="9">
        <f t="shared" si="62"/>
        <v>15.206866574902921</v>
      </c>
      <c r="AD73" s="9">
        <f t="shared" si="63"/>
        <v>15.206866574902921</v>
      </c>
      <c r="AE73" s="9">
        <f t="shared" si="41"/>
        <v>0</v>
      </c>
      <c r="AF73" s="9">
        <f t="shared" si="42"/>
        <v>16.394238996160997</v>
      </c>
      <c r="AG73" s="9">
        <f t="shared" si="64"/>
        <v>16.394238996160997</v>
      </c>
      <c r="AH73" s="9">
        <f t="shared" si="65"/>
        <v>0</v>
      </c>
      <c r="AI73" s="9">
        <f t="shared" si="43"/>
        <v>17.044205366104649</v>
      </c>
      <c r="AJ73" s="9">
        <f t="shared" si="66"/>
        <v>17.044205366104649</v>
      </c>
      <c r="AK73" s="9">
        <f t="shared" si="67"/>
        <v>0</v>
      </c>
      <c r="AL73" s="9">
        <f t="shared" si="44"/>
        <v>17.603866784304024</v>
      </c>
      <c r="AM73" s="9">
        <f t="shared" si="68"/>
        <v>17.603866784304024</v>
      </c>
      <c r="AN73" s="9">
        <f t="shared" si="69"/>
        <v>0</v>
      </c>
      <c r="AO73" s="9">
        <f t="shared" si="45"/>
        <v>16.040583023281954</v>
      </c>
      <c r="AP73" s="9">
        <f t="shared" si="70"/>
        <v>16.040583023281954</v>
      </c>
      <c r="AQ73" s="9">
        <f t="shared" si="71"/>
        <v>0</v>
      </c>
      <c r="AR73" s="10"/>
      <c r="AS73" s="10"/>
    </row>
    <row r="74" spans="2:45" hidden="1" x14ac:dyDescent="0.2">
      <c r="B74" s="12">
        <v>36039</v>
      </c>
      <c r="C74" s="13">
        <v>7.9406596666298981</v>
      </c>
      <c r="D74" s="13">
        <v>7.9406596666298981</v>
      </c>
      <c r="E74" s="14">
        <f t="shared" si="36"/>
        <v>0</v>
      </c>
      <c r="F74" s="8">
        <v>36068</v>
      </c>
      <c r="G74" s="9">
        <f t="shared" si="46"/>
        <v>14.716024264891407</v>
      </c>
      <c r="H74" s="9">
        <f t="shared" ref="H74:H137" si="72">+$D$305/C74-1</f>
        <v>14.716024264891407</v>
      </c>
      <c r="I74" s="9">
        <f t="shared" si="47"/>
        <v>0</v>
      </c>
      <c r="J74" s="10"/>
      <c r="K74" s="9">
        <f t="shared" si="48"/>
        <v>14.992210386960883</v>
      </c>
      <c r="L74" s="9">
        <f t="shared" si="49"/>
        <v>14.992210386960883</v>
      </c>
      <c r="M74" s="9">
        <f t="shared" si="50"/>
        <v>0</v>
      </c>
      <c r="N74" s="11">
        <f t="shared" si="51"/>
        <v>22.204016761267379</v>
      </c>
      <c r="O74" s="11">
        <f t="shared" si="52"/>
        <v>22.204016761267379</v>
      </c>
      <c r="P74" s="11">
        <f t="shared" si="53"/>
        <v>0</v>
      </c>
      <c r="Q74" s="11">
        <f t="shared" si="37"/>
        <v>20.931087253599674</v>
      </c>
      <c r="R74" s="11">
        <f t="shared" si="54"/>
        <v>20.931087253599674</v>
      </c>
      <c r="S74" s="11">
        <f t="shared" si="55"/>
        <v>0</v>
      </c>
      <c r="T74" s="11">
        <f t="shared" si="56"/>
        <v>15.762511628519569</v>
      </c>
      <c r="U74" s="11">
        <f t="shared" si="57"/>
        <v>15.762511628519569</v>
      </c>
      <c r="V74" s="11">
        <f t="shared" si="38"/>
        <v>0</v>
      </c>
      <c r="W74" s="11">
        <f t="shared" si="58"/>
        <v>19.80914016431193</v>
      </c>
      <c r="X74" s="11">
        <f t="shared" si="59"/>
        <v>19.80914016431193</v>
      </c>
      <c r="Y74" s="11">
        <f t="shared" si="39"/>
        <v>0</v>
      </c>
      <c r="Z74" s="11">
        <f t="shared" si="60"/>
        <v>21.622654482337317</v>
      </c>
      <c r="AA74" s="11">
        <f t="shared" si="61"/>
        <v>21.622654482337317</v>
      </c>
      <c r="AB74" s="11">
        <f t="shared" si="40"/>
        <v>0</v>
      </c>
      <c r="AC74" s="9">
        <f t="shared" si="62"/>
        <v>15.379067415087835</v>
      </c>
      <c r="AD74" s="9">
        <f t="shared" si="63"/>
        <v>15.379067415087835</v>
      </c>
      <c r="AE74" s="9">
        <f t="shared" si="41"/>
        <v>0</v>
      </c>
      <c r="AF74" s="9">
        <f t="shared" si="42"/>
        <v>16.579055879527854</v>
      </c>
      <c r="AG74" s="9">
        <f t="shared" si="64"/>
        <v>16.579055879527854</v>
      </c>
      <c r="AH74" s="9">
        <f t="shared" si="65"/>
        <v>0</v>
      </c>
      <c r="AI74" s="9">
        <f t="shared" si="43"/>
        <v>17.235928257766137</v>
      </c>
      <c r="AJ74" s="9">
        <f t="shared" si="66"/>
        <v>17.235928257766137</v>
      </c>
      <c r="AK74" s="9">
        <f t="shared" si="67"/>
        <v>0</v>
      </c>
      <c r="AL74" s="9">
        <f t="shared" si="44"/>
        <v>17.801536178084699</v>
      </c>
      <c r="AM74" s="9">
        <f t="shared" si="68"/>
        <v>17.801536178084699</v>
      </c>
      <c r="AN74" s="9">
        <f t="shared" si="69"/>
        <v>0</v>
      </c>
      <c r="AO74" s="9">
        <f t="shared" si="45"/>
        <v>16.22164224902976</v>
      </c>
      <c r="AP74" s="9">
        <f t="shared" si="70"/>
        <v>16.22164224902976</v>
      </c>
      <c r="AQ74" s="9">
        <f t="shared" si="71"/>
        <v>0</v>
      </c>
      <c r="AR74" s="10"/>
      <c r="AS74" s="10"/>
    </row>
    <row r="75" spans="2:45" hidden="1" x14ac:dyDescent="0.2">
      <c r="B75" s="12">
        <v>36069</v>
      </c>
      <c r="C75" s="13">
        <v>7.8547821216155915</v>
      </c>
      <c r="D75" s="13">
        <v>7.8547821216155915</v>
      </c>
      <c r="E75" s="14">
        <f t="shared" ref="E75:E138" si="73">C75-D75</f>
        <v>0</v>
      </c>
      <c r="F75" s="8">
        <v>36099</v>
      </c>
      <c r="G75" s="9">
        <f t="shared" si="46"/>
        <v>14.887849983333684</v>
      </c>
      <c r="H75" s="9">
        <f t="shared" si="72"/>
        <v>14.887849983333684</v>
      </c>
      <c r="I75" s="9">
        <f t="shared" si="47"/>
        <v>0</v>
      </c>
      <c r="J75" s="10"/>
      <c r="K75" s="9">
        <f t="shared" si="48"/>
        <v>15.16705569089428</v>
      </c>
      <c r="L75" s="9">
        <f t="shared" si="49"/>
        <v>15.16705569089428</v>
      </c>
      <c r="M75" s="9">
        <f t="shared" si="50"/>
        <v>0</v>
      </c>
      <c r="N75" s="11">
        <f t="shared" si="51"/>
        <v>22.457709857151574</v>
      </c>
      <c r="O75" s="11">
        <f t="shared" si="52"/>
        <v>22.457709857151574</v>
      </c>
      <c r="P75" s="11">
        <f t="shared" si="53"/>
        <v>0</v>
      </c>
      <c r="Q75" s="11">
        <f t="shared" si="37"/>
        <v>21.170863214749609</v>
      </c>
      <c r="R75" s="11">
        <f t="shared" si="54"/>
        <v>21.170863214749609</v>
      </c>
      <c r="S75" s="11">
        <f t="shared" si="55"/>
        <v>0</v>
      </c>
      <c r="T75" s="11">
        <f t="shared" si="56"/>
        <v>15.945778754792826</v>
      </c>
      <c r="U75" s="11">
        <f t="shared" si="57"/>
        <v>15.945778754792826</v>
      </c>
      <c r="V75" s="11">
        <f t="shared" si="38"/>
        <v>0</v>
      </c>
      <c r="W75" s="11">
        <f t="shared" si="58"/>
        <v>20.036649704805992</v>
      </c>
      <c r="X75" s="11">
        <f t="shared" si="59"/>
        <v>20.036649704805992</v>
      </c>
      <c r="Y75" s="11">
        <f t="shared" si="39"/>
        <v>0</v>
      </c>
      <c r="Z75" s="11">
        <f t="shared" si="60"/>
        <v>21.869991454715414</v>
      </c>
      <c r="AA75" s="11">
        <f t="shared" si="61"/>
        <v>21.869991454715414</v>
      </c>
      <c r="AB75" s="11">
        <f t="shared" si="40"/>
        <v>0</v>
      </c>
      <c r="AC75" s="9">
        <f t="shared" si="62"/>
        <v>15.55814228660601</v>
      </c>
      <c r="AD75" s="9">
        <f t="shared" si="63"/>
        <v>15.55814228660601</v>
      </c>
      <c r="AE75" s="9">
        <f t="shared" si="41"/>
        <v>0</v>
      </c>
      <c r="AF75" s="9">
        <f t="shared" si="42"/>
        <v>16.771250410099082</v>
      </c>
      <c r="AG75" s="9">
        <f t="shared" si="64"/>
        <v>16.771250410099082</v>
      </c>
      <c r="AH75" s="9">
        <f t="shared" si="65"/>
        <v>0</v>
      </c>
      <c r="AI75" s="9">
        <f t="shared" si="43"/>
        <v>17.435304475411225</v>
      </c>
      <c r="AJ75" s="9">
        <f t="shared" si="66"/>
        <v>17.435304475411225</v>
      </c>
      <c r="AK75" s="9">
        <f t="shared" si="67"/>
        <v>0</v>
      </c>
      <c r="AL75" s="9">
        <f t="shared" si="44"/>
        <v>18.007096274402109</v>
      </c>
      <c r="AM75" s="9">
        <f t="shared" si="68"/>
        <v>18.007096274402109</v>
      </c>
      <c r="AN75" s="9">
        <f t="shared" si="69"/>
        <v>0</v>
      </c>
      <c r="AO75" s="9">
        <f t="shared" si="45"/>
        <v>16.409929121225922</v>
      </c>
      <c r="AP75" s="9">
        <f t="shared" si="70"/>
        <v>16.409929121225922</v>
      </c>
      <c r="AQ75" s="9">
        <f t="shared" si="71"/>
        <v>0</v>
      </c>
      <c r="AR75" s="10"/>
      <c r="AS75" s="10"/>
    </row>
    <row r="76" spans="2:45" hidden="1" x14ac:dyDescent="0.2">
      <c r="B76" s="12">
        <v>36100</v>
      </c>
      <c r="C76" s="13">
        <v>7.7817108771735937</v>
      </c>
      <c r="D76" s="13">
        <v>7.7817108771735937</v>
      </c>
      <c r="E76" s="14">
        <f t="shared" si="73"/>
        <v>0</v>
      </c>
      <c r="F76" s="8">
        <v>36129</v>
      </c>
      <c r="G76" s="9">
        <f t="shared" si="46"/>
        <v>15.037038894116197</v>
      </c>
      <c r="H76" s="9">
        <f t="shared" si="72"/>
        <v>15.037038894116197</v>
      </c>
      <c r="I76" s="9">
        <f t="shared" si="47"/>
        <v>0</v>
      </c>
      <c r="J76" s="10"/>
      <c r="K76" s="9">
        <f t="shared" si="48"/>
        <v>15.318866378408</v>
      </c>
      <c r="L76" s="9">
        <f t="shared" si="49"/>
        <v>15.318866378408</v>
      </c>
      <c r="M76" s="9">
        <f t="shared" si="50"/>
        <v>0</v>
      </c>
      <c r="N76" s="11">
        <f t="shared" si="51"/>
        <v>22.67798070479375</v>
      </c>
      <c r="O76" s="11">
        <f t="shared" si="52"/>
        <v>22.67798070479375</v>
      </c>
      <c r="P76" s="11">
        <f t="shared" si="53"/>
        <v>0</v>
      </c>
      <c r="Q76" s="11">
        <f t="shared" si="37"/>
        <v>21.379050410473781</v>
      </c>
      <c r="R76" s="11">
        <f t="shared" si="54"/>
        <v>21.379050410473781</v>
      </c>
      <c r="S76" s="11">
        <f t="shared" si="55"/>
        <v>0</v>
      </c>
      <c r="T76" s="11">
        <f t="shared" si="56"/>
        <v>16.104901749876554</v>
      </c>
      <c r="U76" s="11">
        <f t="shared" si="57"/>
        <v>16.104901749876554</v>
      </c>
      <c r="V76" s="11">
        <f t="shared" si="38"/>
        <v>0</v>
      </c>
      <c r="W76" s="11">
        <f t="shared" si="58"/>
        <v>20.234186492934374</v>
      </c>
      <c r="X76" s="11">
        <f t="shared" si="59"/>
        <v>20.234186492934374</v>
      </c>
      <c r="Y76" s="11">
        <f t="shared" si="39"/>
        <v>0</v>
      </c>
      <c r="Z76" s="11">
        <f t="shared" si="60"/>
        <v>22.084743552596095</v>
      </c>
      <c r="AA76" s="11">
        <f t="shared" si="61"/>
        <v>22.084743552596095</v>
      </c>
      <c r="AB76" s="11">
        <f t="shared" si="40"/>
        <v>0</v>
      </c>
      <c r="AC76" s="9">
        <f t="shared" si="62"/>
        <v>15.713625326470556</v>
      </c>
      <c r="AD76" s="9">
        <f t="shared" si="63"/>
        <v>15.713625326470556</v>
      </c>
      <c r="AE76" s="9">
        <f t="shared" si="41"/>
        <v>0</v>
      </c>
      <c r="AF76" s="9">
        <f t="shared" si="42"/>
        <v>16.938124687909305</v>
      </c>
      <c r="AG76" s="9">
        <f t="shared" si="64"/>
        <v>16.938124687909305</v>
      </c>
      <c r="AH76" s="9">
        <f t="shared" si="65"/>
        <v>0</v>
      </c>
      <c r="AI76" s="9">
        <f t="shared" si="43"/>
        <v>17.608414304463974</v>
      </c>
      <c r="AJ76" s="9">
        <f t="shared" si="66"/>
        <v>17.608414304463974</v>
      </c>
      <c r="AK76" s="9">
        <f t="shared" si="67"/>
        <v>0</v>
      </c>
      <c r="AL76" s="9">
        <f t="shared" si="44"/>
        <v>18.185575300405691</v>
      </c>
      <c r="AM76" s="9">
        <f t="shared" si="68"/>
        <v>18.185575300405691</v>
      </c>
      <c r="AN76" s="9">
        <f t="shared" si="69"/>
        <v>0</v>
      </c>
      <c r="AO76" s="9">
        <f t="shared" si="45"/>
        <v>16.573410546662409</v>
      </c>
      <c r="AP76" s="9">
        <f t="shared" si="70"/>
        <v>16.573410546662409</v>
      </c>
      <c r="AQ76" s="9">
        <f t="shared" si="71"/>
        <v>0</v>
      </c>
      <c r="AR76" s="10"/>
      <c r="AS76" s="10"/>
    </row>
    <row r="77" spans="2:45" hidden="1" x14ac:dyDescent="0.2">
      <c r="B77" s="12">
        <v>36130</v>
      </c>
      <c r="C77" s="13">
        <v>7.6928200849658026</v>
      </c>
      <c r="D77" s="13">
        <v>7.6928200849658026</v>
      </c>
      <c r="E77" s="14">
        <f t="shared" si="73"/>
        <v>0</v>
      </c>
      <c r="F77" s="8">
        <v>36160</v>
      </c>
      <c r="G77" s="9">
        <f t="shared" si="46"/>
        <v>15.222347412477507</v>
      </c>
      <c r="H77" s="9">
        <f t="shared" si="72"/>
        <v>15.222347412477507</v>
      </c>
      <c r="I77" s="9">
        <f t="shared" si="47"/>
        <v>0</v>
      </c>
      <c r="J77" s="10"/>
      <c r="K77" s="9">
        <f t="shared" si="48"/>
        <v>15.507431422733514</v>
      </c>
      <c r="L77" s="9">
        <f t="shared" si="49"/>
        <v>15.507431422733514</v>
      </c>
      <c r="M77" s="9">
        <f t="shared" si="50"/>
        <v>0</v>
      </c>
      <c r="N77" s="11">
        <f t="shared" si="51"/>
        <v>22.951580560176208</v>
      </c>
      <c r="O77" s="11">
        <f t="shared" si="52"/>
        <v>22.951580560176208</v>
      </c>
      <c r="P77" s="11">
        <f t="shared" si="53"/>
        <v>0</v>
      </c>
      <c r="Q77" s="11">
        <f t="shared" si="37"/>
        <v>21.637641083058575</v>
      </c>
      <c r="R77" s="11">
        <f t="shared" si="54"/>
        <v>21.637641083058575</v>
      </c>
      <c r="S77" s="11">
        <f t="shared" si="55"/>
        <v>0</v>
      </c>
      <c r="T77" s="11">
        <f t="shared" si="56"/>
        <v>16.302549459089775</v>
      </c>
      <c r="U77" s="11">
        <f t="shared" si="57"/>
        <v>16.302549459089775</v>
      </c>
      <c r="V77" s="11">
        <f t="shared" si="38"/>
        <v>0</v>
      </c>
      <c r="W77" s="11">
        <f t="shared" si="58"/>
        <v>20.479548224834708</v>
      </c>
      <c r="X77" s="11">
        <f t="shared" si="59"/>
        <v>20.479548224834708</v>
      </c>
      <c r="Y77" s="11">
        <f t="shared" si="39"/>
        <v>0</v>
      </c>
      <c r="Z77" s="11">
        <f t="shared" si="60"/>
        <v>22.351488532933573</v>
      </c>
      <c r="AA77" s="11">
        <f t="shared" si="61"/>
        <v>22.351488532933573</v>
      </c>
      <c r="AB77" s="11">
        <f t="shared" si="40"/>
        <v>0</v>
      </c>
      <c r="AC77" s="9">
        <f t="shared" si="62"/>
        <v>15.906751823584102</v>
      </c>
      <c r="AD77" s="9">
        <f t="shared" si="63"/>
        <v>15.906751823584102</v>
      </c>
      <c r="AE77" s="9">
        <f t="shared" si="41"/>
        <v>0</v>
      </c>
      <c r="AF77" s="9">
        <f t="shared" si="42"/>
        <v>17.145400315912955</v>
      </c>
      <c r="AG77" s="9">
        <f t="shared" si="64"/>
        <v>17.145400315912955</v>
      </c>
      <c r="AH77" s="9">
        <f t="shared" si="65"/>
        <v>0</v>
      </c>
      <c r="AI77" s="9">
        <f t="shared" si="43"/>
        <v>17.823435151303645</v>
      </c>
      <c r="AJ77" s="9">
        <f t="shared" si="66"/>
        <v>17.823435151303645</v>
      </c>
      <c r="AK77" s="9">
        <f t="shared" si="67"/>
        <v>0</v>
      </c>
      <c r="AL77" s="9">
        <f t="shared" si="44"/>
        <v>18.407265261769563</v>
      </c>
      <c r="AM77" s="9">
        <f t="shared" si="68"/>
        <v>18.407265261769563</v>
      </c>
      <c r="AN77" s="9">
        <f t="shared" si="69"/>
        <v>0</v>
      </c>
      <c r="AO77" s="9">
        <f t="shared" si="45"/>
        <v>16.776471890621099</v>
      </c>
      <c r="AP77" s="9">
        <f t="shared" si="70"/>
        <v>16.776471890621099</v>
      </c>
      <c r="AQ77" s="9">
        <f t="shared" si="71"/>
        <v>0</v>
      </c>
      <c r="AR77" s="10"/>
      <c r="AS77" s="10"/>
    </row>
    <row r="78" spans="2:45" hidden="1" x14ac:dyDescent="0.2">
      <c r="B78" s="12">
        <v>36161</v>
      </c>
      <c r="C78" s="13">
        <v>7.6581677422407308</v>
      </c>
      <c r="D78" s="13">
        <v>7.6581677422407308</v>
      </c>
      <c r="E78" s="14">
        <f t="shared" si="73"/>
        <v>0</v>
      </c>
      <c r="F78" s="8">
        <v>36191</v>
      </c>
      <c r="G78" s="9">
        <f t="shared" si="46"/>
        <v>15.295751699411795</v>
      </c>
      <c r="H78" s="9">
        <f t="shared" si="72"/>
        <v>15.295751699411795</v>
      </c>
      <c r="I78" s="9">
        <f t="shared" si="47"/>
        <v>0</v>
      </c>
      <c r="J78" s="10"/>
      <c r="K78" s="9">
        <f t="shared" si="48"/>
        <v>15.58212568256489</v>
      </c>
      <c r="L78" s="9">
        <f t="shared" si="49"/>
        <v>15.58212568256489</v>
      </c>
      <c r="M78" s="9">
        <f t="shared" si="50"/>
        <v>0</v>
      </c>
      <c r="N78" s="11">
        <f t="shared" si="51"/>
        <v>23.059958752756192</v>
      </c>
      <c r="O78" s="11">
        <f t="shared" si="52"/>
        <v>23.059958752756192</v>
      </c>
      <c r="P78" s="11">
        <f t="shared" si="53"/>
        <v>0</v>
      </c>
      <c r="Q78" s="11">
        <f t="shared" si="37"/>
        <v>21.740073848140288</v>
      </c>
      <c r="R78" s="11">
        <f t="shared" si="54"/>
        <v>21.740073848140288</v>
      </c>
      <c r="S78" s="11">
        <f t="shared" si="55"/>
        <v>0</v>
      </c>
      <c r="T78" s="11">
        <f t="shared" si="56"/>
        <v>16.380841538090181</v>
      </c>
      <c r="U78" s="11">
        <f t="shared" si="57"/>
        <v>16.380841538090181</v>
      </c>
      <c r="V78" s="11">
        <f t="shared" si="38"/>
        <v>0</v>
      </c>
      <c r="W78" s="11">
        <f t="shared" si="58"/>
        <v>20.576740750738942</v>
      </c>
      <c r="X78" s="11">
        <f t="shared" si="59"/>
        <v>20.576740750738942</v>
      </c>
      <c r="Y78" s="11">
        <f t="shared" si="39"/>
        <v>0</v>
      </c>
      <c r="Z78" s="11">
        <f t="shared" si="60"/>
        <v>22.457151376973997</v>
      </c>
      <c r="AA78" s="11">
        <f t="shared" si="61"/>
        <v>22.457151376973997</v>
      </c>
      <c r="AB78" s="11">
        <f t="shared" si="40"/>
        <v>0</v>
      </c>
      <c r="AC78" s="9">
        <f t="shared" si="62"/>
        <v>15.983252963057335</v>
      </c>
      <c r="AD78" s="9">
        <f t="shared" si="63"/>
        <v>15.983252963057335</v>
      </c>
      <c r="AE78" s="9">
        <f t="shared" si="41"/>
        <v>0</v>
      </c>
      <c r="AF78" s="9">
        <f t="shared" si="42"/>
        <v>17.22750619969537</v>
      </c>
      <c r="AG78" s="9">
        <f t="shared" si="64"/>
        <v>17.22750619969537</v>
      </c>
      <c r="AH78" s="9">
        <f t="shared" si="65"/>
        <v>0</v>
      </c>
      <c r="AI78" s="9">
        <f t="shared" si="43"/>
        <v>17.90860906601543</v>
      </c>
      <c r="AJ78" s="9">
        <f t="shared" si="66"/>
        <v>17.90860906601543</v>
      </c>
      <c r="AK78" s="9">
        <f t="shared" si="67"/>
        <v>0</v>
      </c>
      <c r="AL78" s="9">
        <f t="shared" si="44"/>
        <v>18.495080941687075</v>
      </c>
      <c r="AM78" s="9">
        <f t="shared" si="68"/>
        <v>18.495080941687075</v>
      </c>
      <c r="AN78" s="9">
        <f t="shared" si="69"/>
        <v>0</v>
      </c>
      <c r="AO78" s="9">
        <f t="shared" si="45"/>
        <v>16.856908415013052</v>
      </c>
      <c r="AP78" s="9">
        <f t="shared" si="70"/>
        <v>16.856908415013052</v>
      </c>
      <c r="AQ78" s="9">
        <f t="shared" si="71"/>
        <v>0</v>
      </c>
      <c r="AR78" s="10"/>
      <c r="AS78" s="10"/>
    </row>
    <row r="79" spans="2:45" hidden="1" x14ac:dyDescent="0.2">
      <c r="B79" s="12">
        <v>36192</v>
      </c>
      <c r="C79" s="13">
        <v>7.5948895511775572</v>
      </c>
      <c r="D79" s="13">
        <v>7.5948895511775572</v>
      </c>
      <c r="E79" s="14">
        <f t="shared" si="73"/>
        <v>0</v>
      </c>
      <c r="F79" s="8">
        <v>36219</v>
      </c>
      <c r="G79" s="9">
        <f t="shared" si="46"/>
        <v>15.431522691551312</v>
      </c>
      <c r="H79" s="9">
        <f t="shared" si="72"/>
        <v>15.431522691551312</v>
      </c>
      <c r="I79" s="9">
        <f t="shared" si="47"/>
        <v>0</v>
      </c>
      <c r="J79" s="10"/>
      <c r="K79" s="9">
        <f t="shared" si="48"/>
        <v>15.720282651155987</v>
      </c>
      <c r="L79" s="9">
        <f t="shared" si="49"/>
        <v>15.720282651155987</v>
      </c>
      <c r="M79" s="9">
        <f t="shared" si="50"/>
        <v>0</v>
      </c>
      <c r="N79" s="11">
        <f t="shared" si="51"/>
        <v>23.260418635242953</v>
      </c>
      <c r="O79" s="11">
        <f t="shared" si="52"/>
        <v>23.260418635242953</v>
      </c>
      <c r="P79" s="11">
        <f t="shared" si="53"/>
        <v>0</v>
      </c>
      <c r="Q79" s="11">
        <f t="shared" si="37"/>
        <v>21.929536871671711</v>
      </c>
      <c r="R79" s="11">
        <f t="shared" si="54"/>
        <v>21.929536871671711</v>
      </c>
      <c r="S79" s="11">
        <f t="shared" si="55"/>
        <v>0</v>
      </c>
      <c r="T79" s="11">
        <f t="shared" si="56"/>
        <v>16.525653151777902</v>
      </c>
      <c r="U79" s="11">
        <f t="shared" si="57"/>
        <v>16.525653151777902</v>
      </c>
      <c r="V79" s="11">
        <f t="shared" si="38"/>
        <v>0</v>
      </c>
      <c r="W79" s="11">
        <f t="shared" si="58"/>
        <v>20.75651125491094</v>
      </c>
      <c r="X79" s="11">
        <f t="shared" si="59"/>
        <v>20.75651125491094</v>
      </c>
      <c r="Y79" s="11">
        <f t="shared" si="39"/>
        <v>0</v>
      </c>
      <c r="Z79" s="11">
        <f t="shared" si="60"/>
        <v>22.65258886117017</v>
      </c>
      <c r="AA79" s="11">
        <f t="shared" si="61"/>
        <v>22.65258886117017</v>
      </c>
      <c r="AB79" s="11">
        <f t="shared" si="40"/>
        <v>0</v>
      </c>
      <c r="AC79" s="9">
        <f t="shared" si="62"/>
        <v>16.12475199587789</v>
      </c>
      <c r="AD79" s="9">
        <f t="shared" si="63"/>
        <v>16.12475199587789</v>
      </c>
      <c r="AE79" s="9">
        <f t="shared" si="41"/>
        <v>0</v>
      </c>
      <c r="AF79" s="9">
        <f t="shared" si="42"/>
        <v>17.379371952599001</v>
      </c>
      <c r="AG79" s="9">
        <f t="shared" si="64"/>
        <v>17.379371952599001</v>
      </c>
      <c r="AH79" s="9">
        <f t="shared" si="65"/>
        <v>0</v>
      </c>
      <c r="AI79" s="9">
        <f t="shared" si="43"/>
        <v>18.066149550199647</v>
      </c>
      <c r="AJ79" s="9">
        <f t="shared" si="66"/>
        <v>18.066149550199647</v>
      </c>
      <c r="AK79" s="9">
        <f t="shared" si="67"/>
        <v>0</v>
      </c>
      <c r="AL79" s="9">
        <f t="shared" si="44"/>
        <v>18.657507721998691</v>
      </c>
      <c r="AM79" s="9">
        <f t="shared" si="68"/>
        <v>18.657507721998691</v>
      </c>
      <c r="AN79" s="9">
        <f t="shared" si="69"/>
        <v>0</v>
      </c>
      <c r="AO79" s="9">
        <f t="shared" si="45"/>
        <v>17.005686465683663</v>
      </c>
      <c r="AP79" s="9">
        <f t="shared" si="70"/>
        <v>17.005686465683663</v>
      </c>
      <c r="AQ79" s="9">
        <f t="shared" si="71"/>
        <v>0</v>
      </c>
      <c r="AR79" s="10"/>
      <c r="AS79" s="10"/>
    </row>
    <row r="80" spans="2:45" hidden="1" x14ac:dyDescent="0.2">
      <c r="B80" s="12">
        <v>36220</v>
      </c>
      <c r="C80" s="13">
        <v>7.6107090989433512</v>
      </c>
      <c r="D80" s="13">
        <v>7.6107090989433512</v>
      </c>
      <c r="E80" s="14">
        <f t="shared" si="73"/>
        <v>0</v>
      </c>
      <c r="F80" s="8">
        <v>36250</v>
      </c>
      <c r="G80" s="9">
        <f t="shared" si="46"/>
        <v>15.397368284293805</v>
      </c>
      <c r="H80" s="9">
        <f t="shared" si="72"/>
        <v>15.397368284293805</v>
      </c>
      <c r="I80" s="9">
        <f t="shared" si="47"/>
        <v>0</v>
      </c>
      <c r="J80" s="10"/>
      <c r="K80" s="9">
        <f t="shared" si="48"/>
        <v>15.685528030184564</v>
      </c>
      <c r="L80" s="9">
        <f t="shared" si="49"/>
        <v>15.685528030184564</v>
      </c>
      <c r="M80" s="9">
        <f t="shared" si="50"/>
        <v>0</v>
      </c>
      <c r="N80" s="11">
        <f t="shared" si="51"/>
        <v>23.209991159113081</v>
      </c>
      <c r="O80" s="11">
        <f t="shared" si="52"/>
        <v>23.209991159113081</v>
      </c>
      <c r="P80" s="11">
        <f t="shared" si="53"/>
        <v>0</v>
      </c>
      <c r="Q80" s="11">
        <f t="shared" si="37"/>
        <v>21.881875753755732</v>
      </c>
      <c r="R80" s="11">
        <f t="shared" si="54"/>
        <v>21.881875753755732</v>
      </c>
      <c r="S80" s="11">
        <f t="shared" si="55"/>
        <v>0</v>
      </c>
      <c r="T80" s="11">
        <f t="shared" si="56"/>
        <v>16.489224495320673</v>
      </c>
      <c r="U80" s="11">
        <f t="shared" si="57"/>
        <v>16.489224495320673</v>
      </c>
      <c r="V80" s="11">
        <f t="shared" si="38"/>
        <v>0</v>
      </c>
      <c r="W80" s="11">
        <f t="shared" si="58"/>
        <v>20.71128837691894</v>
      </c>
      <c r="X80" s="11">
        <f t="shared" si="59"/>
        <v>20.71128837691894</v>
      </c>
      <c r="Y80" s="11">
        <f t="shared" si="39"/>
        <v>0</v>
      </c>
      <c r="Z80" s="11">
        <f t="shared" si="60"/>
        <v>22.603424814245038</v>
      </c>
      <c r="AA80" s="11">
        <f t="shared" si="61"/>
        <v>22.603424814245038</v>
      </c>
      <c r="AB80" s="11">
        <f t="shared" si="40"/>
        <v>0</v>
      </c>
      <c r="AC80" s="9">
        <f t="shared" si="62"/>
        <v>16.08915664876184</v>
      </c>
      <c r="AD80" s="9">
        <f t="shared" si="63"/>
        <v>16.08915664876184</v>
      </c>
      <c r="AE80" s="9">
        <f t="shared" si="41"/>
        <v>0</v>
      </c>
      <c r="AF80" s="9">
        <f t="shared" si="42"/>
        <v>17.341168764337635</v>
      </c>
      <c r="AG80" s="9">
        <f t="shared" si="64"/>
        <v>17.341168764337635</v>
      </c>
      <c r="AH80" s="9">
        <f t="shared" si="65"/>
        <v>0</v>
      </c>
      <c r="AI80" s="9">
        <f t="shared" si="43"/>
        <v>18.026518832536162</v>
      </c>
      <c r="AJ80" s="9">
        <f t="shared" si="66"/>
        <v>18.026518832536162</v>
      </c>
      <c r="AK80" s="9">
        <f t="shared" si="67"/>
        <v>0</v>
      </c>
      <c r="AL80" s="9">
        <f t="shared" si="44"/>
        <v>18.616647812846757</v>
      </c>
      <c r="AM80" s="9">
        <f t="shared" si="68"/>
        <v>18.616647812846757</v>
      </c>
      <c r="AN80" s="9">
        <f t="shared" si="69"/>
        <v>0</v>
      </c>
      <c r="AO80" s="9">
        <f t="shared" si="45"/>
        <v>16.968260016531989</v>
      </c>
      <c r="AP80" s="9">
        <f t="shared" si="70"/>
        <v>16.968260016531989</v>
      </c>
      <c r="AQ80" s="9">
        <f t="shared" si="71"/>
        <v>0</v>
      </c>
      <c r="AR80" s="10"/>
      <c r="AS80" s="10"/>
    </row>
    <row r="81" spans="2:45" hidden="1" x14ac:dyDescent="0.2">
      <c r="B81" s="12">
        <v>36251</v>
      </c>
      <c r="C81" s="13">
        <v>7.6845336551837207</v>
      </c>
      <c r="D81" s="13">
        <v>7.6845336551837207</v>
      </c>
      <c r="E81" s="14">
        <f t="shared" si="73"/>
        <v>0</v>
      </c>
      <c r="F81" s="8">
        <v>36280</v>
      </c>
      <c r="G81" s="9">
        <f t="shared" si="46"/>
        <v>15.23984038586612</v>
      </c>
      <c r="H81" s="9">
        <f t="shared" si="72"/>
        <v>15.23984038586612</v>
      </c>
      <c r="I81" s="9">
        <f t="shared" si="47"/>
        <v>0</v>
      </c>
      <c r="J81" s="10"/>
      <c r="K81" s="9">
        <f t="shared" si="48"/>
        <v>15.52523180952403</v>
      </c>
      <c r="L81" s="9">
        <f t="shared" si="49"/>
        <v>15.52523180952403</v>
      </c>
      <c r="M81" s="9">
        <f t="shared" si="50"/>
        <v>0</v>
      </c>
      <c r="N81" s="11">
        <f t="shared" si="51"/>
        <v>22.977408163956419</v>
      </c>
      <c r="O81" s="11">
        <f t="shared" si="52"/>
        <v>22.977408163956419</v>
      </c>
      <c r="P81" s="11">
        <f t="shared" si="53"/>
        <v>0</v>
      </c>
      <c r="Q81" s="11">
        <f t="shared" si="37"/>
        <v>21.662051832192347</v>
      </c>
      <c r="R81" s="11">
        <f t="shared" si="54"/>
        <v>21.662051832192347</v>
      </c>
      <c r="S81" s="11">
        <f t="shared" si="55"/>
        <v>0</v>
      </c>
      <c r="T81" s="11">
        <f t="shared" si="56"/>
        <v>16.321207242057127</v>
      </c>
      <c r="U81" s="11">
        <f t="shared" si="57"/>
        <v>16.321207242057127</v>
      </c>
      <c r="V81" s="11">
        <f t="shared" si="38"/>
        <v>0</v>
      </c>
      <c r="W81" s="11">
        <f t="shared" si="58"/>
        <v>20.502710172729344</v>
      </c>
      <c r="X81" s="11">
        <f t="shared" si="59"/>
        <v>20.502710172729344</v>
      </c>
      <c r="Y81" s="11">
        <f t="shared" si="39"/>
        <v>0</v>
      </c>
      <c r="Z81" s="11">
        <f t="shared" si="60"/>
        <v>22.376669042085837</v>
      </c>
      <c r="AA81" s="11">
        <f t="shared" si="61"/>
        <v>22.376669042085837</v>
      </c>
      <c r="AB81" s="11">
        <f t="shared" si="40"/>
        <v>0</v>
      </c>
      <c r="AC81" s="9">
        <f t="shared" si="62"/>
        <v>15.924982807807162</v>
      </c>
      <c r="AD81" s="9">
        <f t="shared" si="63"/>
        <v>15.924982807807162</v>
      </c>
      <c r="AE81" s="9">
        <f t="shared" si="41"/>
        <v>0</v>
      </c>
      <c r="AF81" s="9">
        <f t="shared" si="42"/>
        <v>17.164966966582011</v>
      </c>
      <c r="AG81" s="9">
        <f t="shared" si="64"/>
        <v>17.164966966582011</v>
      </c>
      <c r="AH81" s="9">
        <f t="shared" si="65"/>
        <v>0</v>
      </c>
      <c r="AI81" s="9">
        <f t="shared" si="43"/>
        <v>17.843732944330245</v>
      </c>
      <c r="AJ81" s="9">
        <f t="shared" si="66"/>
        <v>17.843732944330245</v>
      </c>
      <c r="AK81" s="9">
        <f t="shared" si="67"/>
        <v>0</v>
      </c>
      <c r="AL81" s="9">
        <f t="shared" si="44"/>
        <v>18.428192613782059</v>
      </c>
      <c r="AM81" s="9">
        <f t="shared" si="68"/>
        <v>18.428192613782059</v>
      </c>
      <c r="AN81" s="9">
        <f t="shared" si="69"/>
        <v>0</v>
      </c>
      <c r="AO81" s="9">
        <f t="shared" si="45"/>
        <v>16.795640716304547</v>
      </c>
      <c r="AP81" s="9">
        <f t="shared" si="70"/>
        <v>16.795640716304547</v>
      </c>
      <c r="AQ81" s="9">
        <f t="shared" si="71"/>
        <v>0</v>
      </c>
      <c r="AR81" s="10"/>
      <c r="AS81" s="10"/>
    </row>
    <row r="82" spans="2:45" hidden="1" x14ac:dyDescent="0.2">
      <c r="B82" s="12">
        <v>36281</v>
      </c>
      <c r="C82" s="13">
        <v>7.6815204079902362</v>
      </c>
      <c r="D82" s="13">
        <v>7.6815204079902362</v>
      </c>
      <c r="E82" s="14">
        <f t="shared" si="73"/>
        <v>0</v>
      </c>
      <c r="F82" s="8">
        <v>36311</v>
      </c>
      <c r="G82" s="9">
        <f t="shared" si="46"/>
        <v>15.246210824381713</v>
      </c>
      <c r="H82" s="9">
        <f t="shared" si="72"/>
        <v>15.246210824381713</v>
      </c>
      <c r="I82" s="9">
        <f t="shared" si="47"/>
        <v>0</v>
      </c>
      <c r="J82" s="10"/>
      <c r="K82" s="9">
        <f t="shared" si="48"/>
        <v>15.53171419917178</v>
      </c>
      <c r="L82" s="9">
        <f t="shared" si="49"/>
        <v>15.53171419917178</v>
      </c>
      <c r="M82" s="9">
        <f t="shared" si="50"/>
        <v>0</v>
      </c>
      <c r="N82" s="11">
        <f t="shared" si="51"/>
        <v>22.986813835492736</v>
      </c>
      <c r="O82" s="11">
        <f t="shared" si="52"/>
        <v>22.986813835492736</v>
      </c>
      <c r="P82" s="11">
        <f t="shared" si="53"/>
        <v>0</v>
      </c>
      <c r="Q82" s="11">
        <f t="shared" si="37"/>
        <v>21.670941525958042</v>
      </c>
      <c r="R82" s="11">
        <f t="shared" si="54"/>
        <v>21.670941525958042</v>
      </c>
      <c r="S82" s="11">
        <f t="shared" si="55"/>
        <v>0</v>
      </c>
      <c r="T82" s="11">
        <f t="shared" si="56"/>
        <v>16.32800187076834</v>
      </c>
      <c r="U82" s="11">
        <f t="shared" si="57"/>
        <v>16.32800187076834</v>
      </c>
      <c r="V82" s="11">
        <f t="shared" si="38"/>
        <v>0</v>
      </c>
      <c r="W82" s="11">
        <f t="shared" si="58"/>
        <v>20.511145088948911</v>
      </c>
      <c r="X82" s="11">
        <f t="shared" si="59"/>
        <v>20.511145088948911</v>
      </c>
      <c r="Y82" s="11">
        <f t="shared" si="39"/>
        <v>0</v>
      </c>
      <c r="Z82" s="11">
        <f t="shared" si="60"/>
        <v>22.385839060343006</v>
      </c>
      <c r="AA82" s="11">
        <f t="shared" si="61"/>
        <v>22.385839060343006</v>
      </c>
      <c r="AB82" s="11">
        <f t="shared" si="40"/>
        <v>0</v>
      </c>
      <c r="AC82" s="9">
        <f t="shared" si="62"/>
        <v>15.931622008673223</v>
      </c>
      <c r="AD82" s="9">
        <f t="shared" si="63"/>
        <v>15.931622008673223</v>
      </c>
      <c r="AE82" s="9">
        <f t="shared" si="41"/>
        <v>0</v>
      </c>
      <c r="AF82" s="9">
        <f t="shared" si="42"/>
        <v>17.172092578807796</v>
      </c>
      <c r="AG82" s="9">
        <f t="shared" si="64"/>
        <v>17.172092578807796</v>
      </c>
      <c r="AH82" s="9">
        <f t="shared" si="65"/>
        <v>0</v>
      </c>
      <c r="AI82" s="9">
        <f t="shared" si="43"/>
        <v>17.851124817604475</v>
      </c>
      <c r="AJ82" s="9">
        <f t="shared" si="66"/>
        <v>17.851124817604475</v>
      </c>
      <c r="AK82" s="9">
        <f t="shared" si="67"/>
        <v>0</v>
      </c>
      <c r="AL82" s="9">
        <f t="shared" si="44"/>
        <v>18.435813754358222</v>
      </c>
      <c r="AM82" s="9">
        <f t="shared" si="68"/>
        <v>18.435813754358222</v>
      </c>
      <c r="AN82" s="9">
        <f t="shared" si="69"/>
        <v>0</v>
      </c>
      <c r="AO82" s="9">
        <f t="shared" si="45"/>
        <v>16.802621452095977</v>
      </c>
      <c r="AP82" s="9">
        <f t="shared" si="70"/>
        <v>16.802621452095977</v>
      </c>
      <c r="AQ82" s="9">
        <f t="shared" si="71"/>
        <v>0</v>
      </c>
      <c r="AR82" s="10"/>
      <c r="AS82" s="10"/>
    </row>
    <row r="83" spans="2:45" hidden="1" x14ac:dyDescent="0.2">
      <c r="B83" s="12">
        <v>36312</v>
      </c>
      <c r="C83" s="13">
        <v>7.6747406018048956</v>
      </c>
      <c r="D83" s="13">
        <v>7.6747406018048956</v>
      </c>
      <c r="E83" s="14">
        <f t="shared" si="73"/>
        <v>0</v>
      </c>
      <c r="F83" s="8">
        <v>36341</v>
      </c>
      <c r="G83" s="9">
        <f t="shared" si="46"/>
        <v>15.260562600728338</v>
      </c>
      <c r="H83" s="9">
        <f t="shared" si="72"/>
        <v>15.260562600728338</v>
      </c>
      <c r="I83" s="9">
        <f t="shared" si="47"/>
        <v>0</v>
      </c>
      <c r="J83" s="10"/>
      <c r="K83" s="9">
        <f t="shared" si="48"/>
        <v>15.546318186980237</v>
      </c>
      <c r="L83" s="9">
        <f t="shared" si="49"/>
        <v>15.546318186980237</v>
      </c>
      <c r="M83" s="9">
        <f t="shared" si="50"/>
        <v>0</v>
      </c>
      <c r="N83" s="11">
        <f t="shared" si="51"/>
        <v>23.008003600365083</v>
      </c>
      <c r="O83" s="11">
        <f t="shared" si="52"/>
        <v>23.008003600365083</v>
      </c>
      <c r="P83" s="11">
        <f t="shared" si="53"/>
        <v>0</v>
      </c>
      <c r="Q83" s="11">
        <f t="shared" si="37"/>
        <v>21.690968859461538</v>
      </c>
      <c r="R83" s="11">
        <f t="shared" si="54"/>
        <v>21.690968859461538</v>
      </c>
      <c r="S83" s="11">
        <f t="shared" si="55"/>
        <v>0</v>
      </c>
      <c r="T83" s="11">
        <f t="shared" si="56"/>
        <v>16.343309292915663</v>
      </c>
      <c r="U83" s="11">
        <f t="shared" si="57"/>
        <v>16.343309292915663</v>
      </c>
      <c r="V83" s="11">
        <f t="shared" si="38"/>
        <v>0</v>
      </c>
      <c r="W83" s="11">
        <f t="shared" si="58"/>
        <v>20.530147867296041</v>
      </c>
      <c r="X83" s="11">
        <f t="shared" si="59"/>
        <v>20.530147867296041</v>
      </c>
      <c r="Y83" s="11">
        <f t="shared" si="39"/>
        <v>0</v>
      </c>
      <c r="Z83" s="11">
        <f t="shared" si="60"/>
        <v>22.406497928770872</v>
      </c>
      <c r="AA83" s="11">
        <f t="shared" si="61"/>
        <v>22.406497928770872</v>
      </c>
      <c r="AB83" s="11">
        <f t="shared" si="40"/>
        <v>0</v>
      </c>
      <c r="AC83" s="9">
        <f t="shared" si="62"/>
        <v>15.946579271931768</v>
      </c>
      <c r="AD83" s="9">
        <f t="shared" si="63"/>
        <v>15.946579271931768</v>
      </c>
      <c r="AE83" s="9">
        <f t="shared" si="41"/>
        <v>0</v>
      </c>
      <c r="AF83" s="9">
        <f t="shared" si="42"/>
        <v>17.188145664124765</v>
      </c>
      <c r="AG83" s="9">
        <f t="shared" si="64"/>
        <v>17.188145664124765</v>
      </c>
      <c r="AH83" s="9">
        <f t="shared" si="65"/>
        <v>0</v>
      </c>
      <c r="AI83" s="9">
        <f t="shared" si="43"/>
        <v>17.8677777547225</v>
      </c>
      <c r="AJ83" s="9">
        <f t="shared" si="66"/>
        <v>17.8677777547225</v>
      </c>
      <c r="AK83" s="9">
        <f t="shared" si="67"/>
        <v>0</v>
      </c>
      <c r="AL83" s="9">
        <f t="shared" si="44"/>
        <v>18.452983201137691</v>
      </c>
      <c r="AM83" s="9">
        <f t="shared" si="68"/>
        <v>18.452983201137691</v>
      </c>
      <c r="AN83" s="9">
        <f t="shared" si="69"/>
        <v>0</v>
      </c>
      <c r="AO83" s="9">
        <f t="shared" si="45"/>
        <v>16.818348149491822</v>
      </c>
      <c r="AP83" s="9">
        <f t="shared" si="70"/>
        <v>16.818348149491822</v>
      </c>
      <c r="AQ83" s="9">
        <f t="shared" si="71"/>
        <v>0</v>
      </c>
      <c r="AR83" s="10"/>
      <c r="AS83" s="10"/>
    </row>
    <row r="84" spans="2:45" hidden="1" x14ac:dyDescent="0.2">
      <c r="B84" s="12">
        <v>36342</v>
      </c>
      <c r="C84" s="13">
        <v>7.6890535259739465</v>
      </c>
      <c r="D84" s="13">
        <v>7.6890535259739465</v>
      </c>
      <c r="E84" s="14">
        <f t="shared" si="73"/>
        <v>0</v>
      </c>
      <c r="F84" s="8">
        <v>36372</v>
      </c>
      <c r="G84" s="9">
        <f t="shared" si="46"/>
        <v>15.230294089959862</v>
      </c>
      <c r="H84" s="9">
        <f t="shared" si="72"/>
        <v>15.230294089959862</v>
      </c>
      <c r="I84" s="9">
        <f t="shared" si="47"/>
        <v>0</v>
      </c>
      <c r="J84" s="10"/>
      <c r="K84" s="9">
        <f t="shared" si="48"/>
        <v>15.515517751440644</v>
      </c>
      <c r="L84" s="9">
        <f t="shared" si="49"/>
        <v>15.515517751440644</v>
      </c>
      <c r="M84" s="9">
        <f t="shared" si="50"/>
        <v>0</v>
      </c>
      <c r="N84" s="11">
        <f t="shared" si="51"/>
        <v>22.963313479035904</v>
      </c>
      <c r="O84" s="11">
        <f t="shared" si="52"/>
        <v>22.963313479035904</v>
      </c>
      <c r="P84" s="11">
        <f t="shared" si="53"/>
        <v>0</v>
      </c>
      <c r="Q84" s="11">
        <f t="shared" si="37"/>
        <v>21.64873035565731</v>
      </c>
      <c r="R84" s="11">
        <f t="shared" si="54"/>
        <v>21.64873035565731</v>
      </c>
      <c r="S84" s="11">
        <f t="shared" si="55"/>
        <v>0</v>
      </c>
      <c r="T84" s="11">
        <f t="shared" si="56"/>
        <v>16.311025284238738</v>
      </c>
      <c r="U84" s="11">
        <f t="shared" si="57"/>
        <v>16.311025284238738</v>
      </c>
      <c r="V84" s="11">
        <f t="shared" si="38"/>
        <v>0</v>
      </c>
      <c r="W84" s="11">
        <f t="shared" si="58"/>
        <v>20.490070194181648</v>
      </c>
      <c r="X84" s="11">
        <f t="shared" si="59"/>
        <v>20.490070194181648</v>
      </c>
      <c r="Y84" s="11">
        <f t="shared" si="39"/>
        <v>0</v>
      </c>
      <c r="Z84" s="11">
        <f t="shared" si="60"/>
        <v>22.362927490772769</v>
      </c>
      <c r="AA84" s="11">
        <f t="shared" si="61"/>
        <v>22.362927490772769</v>
      </c>
      <c r="AB84" s="11">
        <f t="shared" si="40"/>
        <v>0</v>
      </c>
      <c r="AC84" s="9">
        <f t="shared" si="62"/>
        <v>15.91503376334289</v>
      </c>
      <c r="AD84" s="9">
        <f t="shared" si="63"/>
        <v>15.91503376334289</v>
      </c>
      <c r="AE84" s="9">
        <f t="shared" si="41"/>
        <v>0</v>
      </c>
      <c r="AF84" s="9">
        <f t="shared" si="42"/>
        <v>17.154289019898414</v>
      </c>
      <c r="AG84" s="9">
        <f t="shared" si="64"/>
        <v>17.154289019898414</v>
      </c>
      <c r="AH84" s="9">
        <f t="shared" si="65"/>
        <v>0</v>
      </c>
      <c r="AI84" s="9">
        <f t="shared" si="43"/>
        <v>17.832655997365812</v>
      </c>
      <c r="AJ84" s="9">
        <f t="shared" si="66"/>
        <v>17.832655997365812</v>
      </c>
      <c r="AK84" s="9">
        <f t="shared" si="67"/>
        <v>0</v>
      </c>
      <c r="AL84" s="9">
        <f t="shared" si="44"/>
        <v>18.416772102791303</v>
      </c>
      <c r="AM84" s="9">
        <f t="shared" si="68"/>
        <v>18.416772102791303</v>
      </c>
      <c r="AN84" s="9">
        <f t="shared" si="69"/>
        <v>0</v>
      </c>
      <c r="AO84" s="9">
        <f t="shared" si="45"/>
        <v>16.785179871365013</v>
      </c>
      <c r="AP84" s="9">
        <f t="shared" si="70"/>
        <v>16.785179871365013</v>
      </c>
      <c r="AQ84" s="9">
        <f t="shared" si="71"/>
        <v>0</v>
      </c>
      <c r="AR84" s="10"/>
      <c r="AS84" s="10"/>
    </row>
    <row r="85" spans="2:45" hidden="1" x14ac:dyDescent="0.2">
      <c r="B85" s="12">
        <v>36373</v>
      </c>
      <c r="C85" s="13">
        <v>7.7086396327315958</v>
      </c>
      <c r="D85" s="13">
        <v>7.7086396327315958</v>
      </c>
      <c r="E85" s="14">
        <f t="shared" si="73"/>
        <v>0</v>
      </c>
      <c r="F85" s="8">
        <v>36403</v>
      </c>
      <c r="G85" s="9">
        <f t="shared" si="46"/>
        <v>15.189056168886964</v>
      </c>
      <c r="H85" s="9">
        <f t="shared" si="72"/>
        <v>15.189056168886964</v>
      </c>
      <c r="I85" s="9">
        <f t="shared" si="47"/>
        <v>0</v>
      </c>
      <c r="J85" s="10"/>
      <c r="K85" s="9">
        <f t="shared" si="48"/>
        <v>15.473555134267045</v>
      </c>
      <c r="L85" s="9">
        <f t="shared" si="49"/>
        <v>15.473555134267045</v>
      </c>
      <c r="M85" s="9">
        <f t="shared" si="50"/>
        <v>0</v>
      </c>
      <c r="N85" s="11">
        <f t="shared" si="51"/>
        <v>22.902427507135684</v>
      </c>
      <c r="O85" s="11">
        <f t="shared" si="52"/>
        <v>22.902427507135684</v>
      </c>
      <c r="P85" s="11">
        <f t="shared" si="53"/>
        <v>0</v>
      </c>
      <c r="Q85" s="11">
        <f t="shared" si="37"/>
        <v>21.591184475734796</v>
      </c>
      <c r="R85" s="11">
        <f t="shared" si="54"/>
        <v>21.591184475734796</v>
      </c>
      <c r="S85" s="11">
        <f t="shared" si="55"/>
        <v>0</v>
      </c>
      <c r="T85" s="11">
        <f t="shared" si="56"/>
        <v>16.267041442023334</v>
      </c>
      <c r="U85" s="11">
        <f t="shared" si="57"/>
        <v>16.267041442023334</v>
      </c>
      <c r="V85" s="11">
        <f t="shared" si="38"/>
        <v>0</v>
      </c>
      <c r="W85" s="11">
        <f t="shared" si="58"/>
        <v>20.435468237272751</v>
      </c>
      <c r="X85" s="11">
        <f t="shared" si="59"/>
        <v>20.435468237272751</v>
      </c>
      <c r="Y85" s="11">
        <f t="shared" si="39"/>
        <v>0</v>
      </c>
      <c r="Z85" s="11">
        <f t="shared" si="60"/>
        <v>22.303566979216029</v>
      </c>
      <c r="AA85" s="11">
        <f t="shared" si="61"/>
        <v>22.303566979216029</v>
      </c>
      <c r="AB85" s="11">
        <f t="shared" si="40"/>
        <v>0</v>
      </c>
      <c r="AC85" s="9">
        <f t="shared" si="62"/>
        <v>15.872056056136113</v>
      </c>
      <c r="AD85" s="9">
        <f t="shared" si="63"/>
        <v>15.872056056136113</v>
      </c>
      <c r="AE85" s="9">
        <f t="shared" si="41"/>
        <v>0</v>
      </c>
      <c r="AF85" s="9">
        <f t="shared" si="42"/>
        <v>17.108162613710849</v>
      </c>
      <c r="AG85" s="9">
        <f t="shared" si="64"/>
        <v>17.108162613710849</v>
      </c>
      <c r="AH85" s="9">
        <f t="shared" si="65"/>
        <v>0</v>
      </c>
      <c r="AI85" s="9">
        <f t="shared" si="43"/>
        <v>17.784805996786165</v>
      </c>
      <c r="AJ85" s="9">
        <f t="shared" si="66"/>
        <v>17.784805996786165</v>
      </c>
      <c r="AK85" s="9">
        <f t="shared" si="67"/>
        <v>0</v>
      </c>
      <c r="AL85" s="9">
        <f t="shared" si="44"/>
        <v>18.367437980376312</v>
      </c>
      <c r="AM85" s="9">
        <f t="shared" si="68"/>
        <v>18.367437980376312</v>
      </c>
      <c r="AN85" s="9">
        <f t="shared" si="69"/>
        <v>0</v>
      </c>
      <c r="AO85" s="9">
        <f t="shared" si="45"/>
        <v>16.739991297471189</v>
      </c>
      <c r="AP85" s="9">
        <f t="shared" si="70"/>
        <v>16.739991297471189</v>
      </c>
      <c r="AQ85" s="9">
        <f t="shared" si="71"/>
        <v>0</v>
      </c>
      <c r="AR85" s="10"/>
      <c r="AS85" s="10"/>
    </row>
    <row r="86" spans="2:45" hidden="1" x14ac:dyDescent="0.2">
      <c r="B86" s="12">
        <v>36404</v>
      </c>
      <c r="C86" s="13">
        <v>7.7734244473915117</v>
      </c>
      <c r="D86" s="13">
        <v>7.7734244473915117</v>
      </c>
      <c r="E86" s="14">
        <f t="shared" si="73"/>
        <v>0</v>
      </c>
      <c r="F86" s="8">
        <v>36433</v>
      </c>
      <c r="G86" s="9">
        <f t="shared" si="46"/>
        <v>15.054134293654453</v>
      </c>
      <c r="H86" s="9">
        <f t="shared" si="72"/>
        <v>15.054134293654453</v>
      </c>
      <c r="I86" s="9">
        <f t="shared" si="47"/>
        <v>0</v>
      </c>
      <c r="J86" s="10"/>
      <c r="K86" s="9">
        <f t="shared" si="48"/>
        <v>15.336262204569692</v>
      </c>
      <c r="L86" s="9">
        <f t="shared" si="49"/>
        <v>15.336262204569692</v>
      </c>
      <c r="M86" s="9">
        <f t="shared" si="50"/>
        <v>0</v>
      </c>
      <c r="N86" s="11">
        <f t="shared" si="51"/>
        <v>22.703221308316643</v>
      </c>
      <c r="O86" s="11">
        <f t="shared" si="52"/>
        <v>22.703221308316643</v>
      </c>
      <c r="P86" s="11">
        <f t="shared" si="53"/>
        <v>0</v>
      </c>
      <c r="Q86" s="11">
        <f t="shared" si="37"/>
        <v>21.402906361100314</v>
      </c>
      <c r="R86" s="11">
        <f t="shared" si="54"/>
        <v>21.402906361100314</v>
      </c>
      <c r="S86" s="11">
        <f t="shared" si="55"/>
        <v>0</v>
      </c>
      <c r="T86" s="11">
        <f t="shared" si="56"/>
        <v>16.123135485630854</v>
      </c>
      <c r="U86" s="11">
        <f t="shared" si="57"/>
        <v>16.123135485630854</v>
      </c>
      <c r="V86" s="11">
        <f t="shared" si="38"/>
        <v>0</v>
      </c>
      <c r="W86" s="11">
        <f t="shared" si="58"/>
        <v>20.256822024615957</v>
      </c>
      <c r="X86" s="11">
        <f t="shared" si="59"/>
        <v>20.256822024615957</v>
      </c>
      <c r="Y86" s="11">
        <f t="shared" si="39"/>
        <v>0</v>
      </c>
      <c r="Z86" s="11">
        <f t="shared" si="60"/>
        <v>22.109351768419192</v>
      </c>
      <c r="AA86" s="11">
        <f t="shared" si="61"/>
        <v>22.109351768419192</v>
      </c>
      <c r="AB86" s="11">
        <f t="shared" si="40"/>
        <v>0</v>
      </c>
      <c r="AC86" s="9">
        <f t="shared" si="62"/>
        <v>15.731441963605082</v>
      </c>
      <c r="AD86" s="9">
        <f t="shared" si="63"/>
        <v>15.731441963605082</v>
      </c>
      <c r="AE86" s="9">
        <f t="shared" si="41"/>
        <v>0</v>
      </c>
      <c r="AF86" s="9">
        <f t="shared" si="42"/>
        <v>16.95724663495524</v>
      </c>
      <c r="AG86" s="9">
        <f t="shared" si="64"/>
        <v>16.95724663495524</v>
      </c>
      <c r="AH86" s="9">
        <f t="shared" si="65"/>
        <v>0</v>
      </c>
      <c r="AI86" s="9">
        <f t="shared" si="43"/>
        <v>17.628250776733484</v>
      </c>
      <c r="AJ86" s="9">
        <f t="shared" si="66"/>
        <v>17.628250776733484</v>
      </c>
      <c r="AK86" s="9">
        <f t="shared" si="67"/>
        <v>0</v>
      </c>
      <c r="AL86" s="9">
        <f t="shared" si="44"/>
        <v>18.206027023276558</v>
      </c>
      <c r="AM86" s="9">
        <f t="shared" si="68"/>
        <v>18.206027023276558</v>
      </c>
      <c r="AN86" s="9">
        <f t="shared" si="69"/>
        <v>0</v>
      </c>
      <c r="AO86" s="9">
        <f t="shared" si="45"/>
        <v>16.592143710342345</v>
      </c>
      <c r="AP86" s="9">
        <f t="shared" si="70"/>
        <v>16.592143710342345</v>
      </c>
      <c r="AQ86" s="9">
        <f t="shared" si="71"/>
        <v>0</v>
      </c>
      <c r="AR86" s="10"/>
      <c r="AS86" s="10"/>
    </row>
    <row r="87" spans="2:45" hidden="1" x14ac:dyDescent="0.2">
      <c r="B87" s="12">
        <v>36434</v>
      </c>
      <c r="C87" s="13">
        <v>7.7643847058110582</v>
      </c>
      <c r="D87" s="13">
        <v>7.7643847058110582</v>
      </c>
      <c r="E87" s="14">
        <f t="shared" si="73"/>
        <v>0</v>
      </c>
      <c r="F87" s="8">
        <v>36464</v>
      </c>
      <c r="G87" s="9">
        <f t="shared" si="46"/>
        <v>15.072825436714886</v>
      </c>
      <c r="H87" s="9">
        <f t="shared" si="72"/>
        <v>15.072825436714886</v>
      </c>
      <c r="I87" s="9">
        <f t="shared" si="47"/>
        <v>0</v>
      </c>
      <c r="J87" s="10"/>
      <c r="K87" s="9">
        <f t="shared" si="48"/>
        <v>15.355281817110182</v>
      </c>
      <c r="L87" s="9">
        <f t="shared" si="49"/>
        <v>15.355281817110182</v>
      </c>
      <c r="M87" s="9">
        <f t="shared" si="50"/>
        <v>0</v>
      </c>
      <c r="N87" s="11">
        <f t="shared" si="51"/>
        <v>22.730817956778832</v>
      </c>
      <c r="O87" s="11">
        <f t="shared" si="52"/>
        <v>22.730817956778832</v>
      </c>
      <c r="P87" s="11">
        <f t="shared" si="53"/>
        <v>0</v>
      </c>
      <c r="Q87" s="11">
        <f t="shared" si="37"/>
        <v>21.428989108391789</v>
      </c>
      <c r="R87" s="11">
        <f t="shared" si="54"/>
        <v>21.428989108391789</v>
      </c>
      <c r="S87" s="11">
        <f t="shared" si="55"/>
        <v>0</v>
      </c>
      <c r="T87" s="11">
        <f t="shared" si="56"/>
        <v>16.143071221133674</v>
      </c>
      <c r="U87" s="11">
        <f t="shared" si="57"/>
        <v>16.143071221133674</v>
      </c>
      <c r="V87" s="11">
        <f t="shared" si="38"/>
        <v>0</v>
      </c>
      <c r="W87" s="11">
        <f t="shared" si="58"/>
        <v>20.281570434851272</v>
      </c>
      <c r="X87" s="11">
        <f t="shared" si="59"/>
        <v>20.281570434851272</v>
      </c>
      <c r="Y87" s="11">
        <f t="shared" si="39"/>
        <v>0</v>
      </c>
      <c r="Z87" s="11">
        <f t="shared" si="60"/>
        <v>22.136256999933796</v>
      </c>
      <c r="AA87" s="11">
        <f t="shared" si="61"/>
        <v>22.136256999933796</v>
      </c>
      <c r="AB87" s="11">
        <f t="shared" si="40"/>
        <v>0</v>
      </c>
      <c r="AC87" s="9">
        <f t="shared" si="62"/>
        <v>15.750921667065185</v>
      </c>
      <c r="AD87" s="9">
        <f t="shared" si="63"/>
        <v>15.750921667065185</v>
      </c>
      <c r="AE87" s="9">
        <f t="shared" si="41"/>
        <v>0</v>
      </c>
      <c r="AF87" s="9">
        <f t="shared" si="42"/>
        <v>16.978153490453391</v>
      </c>
      <c r="AG87" s="9">
        <f t="shared" si="64"/>
        <v>16.978153490453391</v>
      </c>
      <c r="AH87" s="9">
        <f t="shared" si="65"/>
        <v>0</v>
      </c>
      <c r="AI87" s="9">
        <f t="shared" si="43"/>
        <v>17.649938853702611</v>
      </c>
      <c r="AJ87" s="9">
        <f t="shared" si="66"/>
        <v>17.649938853702611</v>
      </c>
      <c r="AK87" s="9">
        <f t="shared" si="67"/>
        <v>0</v>
      </c>
      <c r="AL87" s="9">
        <f t="shared" si="44"/>
        <v>18.228387780458988</v>
      </c>
      <c r="AM87" s="9">
        <f t="shared" si="68"/>
        <v>18.228387780458988</v>
      </c>
      <c r="AN87" s="9">
        <f t="shared" si="69"/>
        <v>0</v>
      </c>
      <c r="AO87" s="9">
        <f t="shared" si="45"/>
        <v>16.612625492094953</v>
      </c>
      <c r="AP87" s="9">
        <f t="shared" si="70"/>
        <v>16.612625492094953</v>
      </c>
      <c r="AQ87" s="9">
        <f t="shared" si="71"/>
        <v>0</v>
      </c>
      <c r="AR87" s="10"/>
      <c r="AS87" s="10"/>
    </row>
    <row r="88" spans="2:45" hidden="1" x14ac:dyDescent="0.2">
      <c r="B88" s="12">
        <v>36465</v>
      </c>
      <c r="C88" s="13">
        <v>7.7478118462468935</v>
      </c>
      <c r="D88" s="13">
        <v>7.7478118462468935</v>
      </c>
      <c r="E88" s="14">
        <f t="shared" si="73"/>
        <v>0</v>
      </c>
      <c r="F88" s="8">
        <v>36494</v>
      </c>
      <c r="G88" s="9">
        <f t="shared" si="46"/>
        <v>15.107205811980585</v>
      </c>
      <c r="H88" s="9">
        <f t="shared" si="72"/>
        <v>15.107205811980585</v>
      </c>
      <c r="I88" s="9">
        <f t="shared" si="47"/>
        <v>0</v>
      </c>
      <c r="J88" s="10"/>
      <c r="K88" s="9">
        <f t="shared" si="48"/>
        <v>15.390266377146784</v>
      </c>
      <c r="L88" s="9">
        <f t="shared" si="49"/>
        <v>15.390266377146784</v>
      </c>
      <c r="M88" s="9">
        <f t="shared" si="50"/>
        <v>0</v>
      </c>
      <c r="N88" s="11">
        <f t="shared" si="51"/>
        <v>22.781579064707774</v>
      </c>
      <c r="O88" s="11">
        <f t="shared" si="52"/>
        <v>22.781579064707774</v>
      </c>
      <c r="P88" s="11">
        <f t="shared" si="53"/>
        <v>0</v>
      </c>
      <c r="Q88" s="11">
        <f t="shared" si="37"/>
        <v>21.476965555682465</v>
      </c>
      <c r="R88" s="11">
        <f t="shared" si="54"/>
        <v>21.476965555682465</v>
      </c>
      <c r="S88" s="11">
        <f t="shared" si="55"/>
        <v>0</v>
      </c>
      <c r="T88" s="11">
        <f t="shared" si="56"/>
        <v>16.179740892194925</v>
      </c>
      <c r="U88" s="11">
        <f t="shared" si="57"/>
        <v>16.179740892194925</v>
      </c>
      <c r="V88" s="11">
        <f t="shared" si="38"/>
        <v>0</v>
      </c>
      <c r="W88" s="11">
        <f t="shared" si="58"/>
        <v>20.327092510647745</v>
      </c>
      <c r="X88" s="11">
        <f t="shared" si="59"/>
        <v>20.327092510647745</v>
      </c>
      <c r="Y88" s="11">
        <f t="shared" si="39"/>
        <v>0</v>
      </c>
      <c r="Z88" s="11">
        <f t="shared" si="60"/>
        <v>22.185746319719751</v>
      </c>
      <c r="AA88" s="11">
        <f t="shared" si="61"/>
        <v>22.185746319719751</v>
      </c>
      <c r="AB88" s="11">
        <f t="shared" si="40"/>
        <v>0</v>
      </c>
      <c r="AC88" s="9">
        <f t="shared" si="62"/>
        <v>15.786752515550887</v>
      </c>
      <c r="AD88" s="9">
        <f t="shared" si="63"/>
        <v>15.786752515550887</v>
      </c>
      <c r="AE88" s="9">
        <f t="shared" si="41"/>
        <v>0</v>
      </c>
      <c r="AF88" s="9">
        <f t="shared" si="42"/>
        <v>17.016609433748481</v>
      </c>
      <c r="AG88" s="9">
        <f t="shared" si="64"/>
        <v>17.016609433748481</v>
      </c>
      <c r="AH88" s="9">
        <f t="shared" si="65"/>
        <v>0</v>
      </c>
      <c r="AI88" s="9">
        <f t="shared" si="43"/>
        <v>17.689831771036737</v>
      </c>
      <c r="AJ88" s="9">
        <f t="shared" si="66"/>
        <v>17.689831771036737</v>
      </c>
      <c r="AK88" s="9">
        <f t="shared" si="67"/>
        <v>0</v>
      </c>
      <c r="AL88" s="9">
        <f t="shared" si="44"/>
        <v>18.269518021700613</v>
      </c>
      <c r="AM88" s="9">
        <f t="shared" si="68"/>
        <v>18.269518021700613</v>
      </c>
      <c r="AN88" s="9">
        <f t="shared" si="69"/>
        <v>0</v>
      </c>
      <c r="AO88" s="9">
        <f t="shared" si="45"/>
        <v>16.650299557318686</v>
      </c>
      <c r="AP88" s="9">
        <f t="shared" si="70"/>
        <v>16.650299557318686</v>
      </c>
      <c r="AQ88" s="9">
        <f t="shared" si="71"/>
        <v>0</v>
      </c>
      <c r="AR88" s="10"/>
      <c r="AS88" s="10"/>
    </row>
    <row r="89" spans="2:45" hidden="1" x14ac:dyDescent="0.2">
      <c r="B89" s="12">
        <v>36495</v>
      </c>
      <c r="C89" s="13">
        <v>7.7854774361654489</v>
      </c>
      <c r="D89" s="13">
        <v>7.7854774361654489</v>
      </c>
      <c r="E89" s="14">
        <f t="shared" si="73"/>
        <v>0</v>
      </c>
      <c r="F89" s="8">
        <v>36525</v>
      </c>
      <c r="G89" s="9">
        <f t="shared" si="46"/>
        <v>15.029280287974874</v>
      </c>
      <c r="H89" s="9">
        <f t="shared" si="72"/>
        <v>15.029280287974874</v>
      </c>
      <c r="I89" s="9">
        <f t="shared" si="47"/>
        <v>0</v>
      </c>
      <c r="J89" s="10"/>
      <c r="K89" s="9">
        <f t="shared" si="48"/>
        <v>15.310971426120432</v>
      </c>
      <c r="L89" s="9">
        <f t="shared" si="49"/>
        <v>15.310971426120432</v>
      </c>
      <c r="M89" s="9">
        <f t="shared" si="50"/>
        <v>0</v>
      </c>
      <c r="N89" s="11">
        <f t="shared" si="51"/>
        <v>22.666525464975273</v>
      </c>
      <c r="O89" s="11">
        <f t="shared" si="52"/>
        <v>22.666525464975273</v>
      </c>
      <c r="P89" s="11">
        <f t="shared" si="53"/>
        <v>0</v>
      </c>
      <c r="Q89" s="11">
        <f t="shared" si="37"/>
        <v>21.368223583956862</v>
      </c>
      <c r="R89" s="11">
        <f t="shared" si="54"/>
        <v>21.368223583956862</v>
      </c>
      <c r="S89" s="11">
        <f t="shared" si="55"/>
        <v>0</v>
      </c>
      <c r="T89" s="11">
        <f t="shared" si="56"/>
        <v>16.09662651922833</v>
      </c>
      <c r="U89" s="11">
        <f t="shared" si="57"/>
        <v>16.09662651922833</v>
      </c>
      <c r="V89" s="11">
        <f t="shared" si="38"/>
        <v>0</v>
      </c>
      <c r="W89" s="11">
        <f t="shared" si="58"/>
        <v>20.223913543494152</v>
      </c>
      <c r="X89" s="11">
        <f t="shared" si="59"/>
        <v>20.223913543494152</v>
      </c>
      <c r="Y89" s="11">
        <f t="shared" si="39"/>
        <v>0</v>
      </c>
      <c r="Z89" s="11">
        <f t="shared" si="60"/>
        <v>22.073575316721591</v>
      </c>
      <c r="AA89" s="11">
        <f t="shared" si="61"/>
        <v>22.073575316721591</v>
      </c>
      <c r="AB89" s="11">
        <f t="shared" si="40"/>
        <v>0</v>
      </c>
      <c r="AC89" s="9">
        <f t="shared" si="62"/>
        <v>15.705539392592247</v>
      </c>
      <c r="AD89" s="9">
        <f t="shared" si="63"/>
        <v>15.705539392592247</v>
      </c>
      <c r="AE89" s="9">
        <f t="shared" si="41"/>
        <v>0</v>
      </c>
      <c r="AF89" s="9">
        <f t="shared" si="42"/>
        <v>16.92944634988903</v>
      </c>
      <c r="AG89" s="9">
        <f t="shared" si="64"/>
        <v>16.92944634988903</v>
      </c>
      <c r="AH89" s="9">
        <f t="shared" si="65"/>
        <v>0</v>
      </c>
      <c r="AI89" s="9">
        <f t="shared" si="43"/>
        <v>17.599411685061717</v>
      </c>
      <c r="AJ89" s="9">
        <f t="shared" si="66"/>
        <v>17.599411685061717</v>
      </c>
      <c r="AK89" s="9">
        <f t="shared" si="67"/>
        <v>0</v>
      </c>
      <c r="AL89" s="9">
        <f t="shared" si="44"/>
        <v>18.176293454590304</v>
      </c>
      <c r="AM89" s="9">
        <f t="shared" si="68"/>
        <v>18.176293454590304</v>
      </c>
      <c r="AN89" s="9">
        <f t="shared" si="69"/>
        <v>0</v>
      </c>
      <c r="AO89" s="9">
        <f t="shared" si="45"/>
        <v>16.564908654767557</v>
      </c>
      <c r="AP89" s="9">
        <f t="shared" si="70"/>
        <v>16.564908654767557</v>
      </c>
      <c r="AQ89" s="9">
        <f t="shared" si="71"/>
        <v>0</v>
      </c>
      <c r="AR89" s="10"/>
      <c r="AS89" s="10"/>
    </row>
    <row r="90" spans="2:45" hidden="1" x14ac:dyDescent="0.2">
      <c r="B90" s="12">
        <v>36526</v>
      </c>
      <c r="C90" s="13">
        <v>7.8788880991634676</v>
      </c>
      <c r="D90" s="13">
        <v>7.8788880991634676</v>
      </c>
      <c r="E90" s="14">
        <f t="shared" si="73"/>
        <v>0</v>
      </c>
      <c r="F90" s="8">
        <v>36556</v>
      </c>
      <c r="G90" s="9">
        <f t="shared" si="46"/>
        <v>14.839240058917708</v>
      </c>
      <c r="H90" s="9">
        <f t="shared" si="72"/>
        <v>14.839240058917708</v>
      </c>
      <c r="I90" s="9">
        <f t="shared" si="47"/>
        <v>0</v>
      </c>
      <c r="J90" s="10"/>
      <c r="K90" s="9">
        <f t="shared" si="48"/>
        <v>15.117591518209643</v>
      </c>
      <c r="L90" s="9">
        <f t="shared" si="49"/>
        <v>15.117591518209643</v>
      </c>
      <c r="M90" s="9">
        <f t="shared" si="50"/>
        <v>0</v>
      </c>
      <c r="N90" s="11">
        <f t="shared" si="51"/>
        <v>22.38593944741557</v>
      </c>
      <c r="O90" s="11">
        <f t="shared" si="52"/>
        <v>22.38593944741557</v>
      </c>
      <c r="P90" s="11">
        <f t="shared" si="53"/>
        <v>0</v>
      </c>
      <c r="Q90" s="11">
        <f t="shared" si="37"/>
        <v>21.10302999715022</v>
      </c>
      <c r="R90" s="11">
        <f t="shared" si="54"/>
        <v>21.10302999715022</v>
      </c>
      <c r="S90" s="11">
        <f t="shared" si="55"/>
        <v>0</v>
      </c>
      <c r="T90" s="11">
        <f t="shared" si="56"/>
        <v>15.893932027557586</v>
      </c>
      <c r="U90" s="11">
        <f t="shared" si="57"/>
        <v>15.893932027557586</v>
      </c>
      <c r="V90" s="11">
        <f t="shared" si="38"/>
        <v>0</v>
      </c>
      <c r="W90" s="11">
        <f t="shared" si="58"/>
        <v>19.972286688212264</v>
      </c>
      <c r="X90" s="11">
        <f t="shared" si="59"/>
        <v>19.972286688212264</v>
      </c>
      <c r="Y90" s="11">
        <f t="shared" si="39"/>
        <v>0</v>
      </c>
      <c r="Z90" s="11">
        <f t="shared" si="60"/>
        <v>21.800019208176462</v>
      </c>
      <c r="AA90" s="11">
        <f t="shared" si="61"/>
        <v>21.800019208176462</v>
      </c>
      <c r="AB90" s="11">
        <f t="shared" si="40"/>
        <v>0</v>
      </c>
      <c r="AC90" s="9">
        <f t="shared" si="62"/>
        <v>15.507481558699766</v>
      </c>
      <c r="AD90" s="9">
        <f t="shared" si="63"/>
        <v>15.507481558699766</v>
      </c>
      <c r="AE90" s="9">
        <f t="shared" si="41"/>
        <v>0</v>
      </c>
      <c r="AF90" s="9">
        <f t="shared" si="42"/>
        <v>16.716878097915966</v>
      </c>
      <c r="AG90" s="9">
        <f t="shared" si="64"/>
        <v>16.716878097915966</v>
      </c>
      <c r="AH90" s="9">
        <f t="shared" si="65"/>
        <v>0</v>
      </c>
      <c r="AI90" s="9">
        <f t="shared" si="43"/>
        <v>17.378900446038134</v>
      </c>
      <c r="AJ90" s="9">
        <f t="shared" si="66"/>
        <v>17.378900446038134</v>
      </c>
      <c r="AK90" s="9">
        <f t="shared" si="67"/>
        <v>0</v>
      </c>
      <c r="AL90" s="9">
        <f t="shared" si="44"/>
        <v>17.948942810325153</v>
      </c>
      <c r="AM90" s="9">
        <f t="shared" si="68"/>
        <v>17.948942810325153</v>
      </c>
      <c r="AN90" s="9">
        <f t="shared" si="69"/>
        <v>0</v>
      </c>
      <c r="AO90" s="9">
        <f t="shared" si="45"/>
        <v>16.356662295345892</v>
      </c>
      <c r="AP90" s="9">
        <f t="shared" si="70"/>
        <v>16.356662295345892</v>
      </c>
      <c r="AQ90" s="9">
        <f t="shared" si="71"/>
        <v>0</v>
      </c>
      <c r="AR90" s="10"/>
      <c r="AS90" s="10"/>
    </row>
    <row r="91" spans="2:45" hidden="1" x14ac:dyDescent="0.2">
      <c r="B91" s="12">
        <v>36557</v>
      </c>
      <c r="C91" s="13">
        <v>7.9474394728152387</v>
      </c>
      <c r="D91" s="13">
        <v>7.9474394728152387</v>
      </c>
      <c r="E91" s="14">
        <f t="shared" si="73"/>
        <v>0</v>
      </c>
      <c r="F91" s="8">
        <v>36585</v>
      </c>
      <c r="G91" s="9">
        <f t="shared" si="46"/>
        <v>14.702617229973489</v>
      </c>
      <c r="H91" s="9">
        <f t="shared" si="72"/>
        <v>14.702617229973489</v>
      </c>
      <c r="I91" s="9">
        <f t="shared" si="47"/>
        <v>0</v>
      </c>
      <c r="J91" s="10"/>
      <c r="K91" s="9">
        <f t="shared" si="48"/>
        <v>14.978567743028878</v>
      </c>
      <c r="L91" s="9">
        <f t="shared" si="49"/>
        <v>14.978567743028878</v>
      </c>
      <c r="M91" s="9">
        <f t="shared" si="50"/>
        <v>0</v>
      </c>
      <c r="N91" s="11">
        <f t="shared" si="51"/>
        <v>22.184221865452081</v>
      </c>
      <c r="O91" s="11">
        <f t="shared" si="52"/>
        <v>22.184221865452081</v>
      </c>
      <c r="P91" s="11">
        <f t="shared" si="53"/>
        <v>0</v>
      </c>
      <c r="Q91" s="11">
        <f t="shared" si="37"/>
        <v>20.912378269212716</v>
      </c>
      <c r="R91" s="11">
        <f t="shared" si="54"/>
        <v>20.912378269212716</v>
      </c>
      <c r="S91" s="11">
        <f t="shared" si="55"/>
        <v>0</v>
      </c>
      <c r="T91" s="11">
        <f t="shared" si="56"/>
        <v>15.748211855566328</v>
      </c>
      <c r="U91" s="11">
        <f t="shared" si="57"/>
        <v>15.748211855566328</v>
      </c>
      <c r="V91" s="11">
        <f t="shared" si="38"/>
        <v>0</v>
      </c>
      <c r="W91" s="11">
        <f t="shared" si="58"/>
        <v>19.791388291185978</v>
      </c>
      <c r="X91" s="11">
        <f t="shared" si="59"/>
        <v>19.791388291185978</v>
      </c>
      <c r="Y91" s="11">
        <f t="shared" si="39"/>
        <v>0</v>
      </c>
      <c r="Z91" s="11">
        <f t="shared" si="60"/>
        <v>21.603355535385557</v>
      </c>
      <c r="AA91" s="11">
        <f t="shared" si="61"/>
        <v>21.603355535385557</v>
      </c>
      <c r="AB91" s="11">
        <f t="shared" si="40"/>
        <v>0</v>
      </c>
      <c r="AC91" s="9">
        <f t="shared" si="62"/>
        <v>15.365094750942262</v>
      </c>
      <c r="AD91" s="9">
        <f t="shared" si="63"/>
        <v>15.365094750942262</v>
      </c>
      <c r="AE91" s="9">
        <f t="shared" si="41"/>
        <v>0</v>
      </c>
      <c r="AF91" s="9">
        <f t="shared" si="42"/>
        <v>16.564059528540579</v>
      </c>
      <c r="AG91" s="9">
        <f t="shared" si="64"/>
        <v>16.564059528540579</v>
      </c>
      <c r="AH91" s="9">
        <f t="shared" si="65"/>
        <v>0</v>
      </c>
      <c r="AI91" s="9">
        <f t="shared" si="43"/>
        <v>17.220371541716855</v>
      </c>
      <c r="AJ91" s="9">
        <f t="shared" si="66"/>
        <v>17.220371541716855</v>
      </c>
      <c r="AK91" s="9">
        <f t="shared" si="67"/>
        <v>0</v>
      </c>
      <c r="AL91" s="9">
        <f t="shared" si="44"/>
        <v>17.785496952909082</v>
      </c>
      <c r="AM91" s="9">
        <f t="shared" si="68"/>
        <v>17.785496952909082</v>
      </c>
      <c r="AN91" s="9">
        <f t="shared" si="69"/>
        <v>0</v>
      </c>
      <c r="AO91" s="9">
        <f t="shared" si="45"/>
        <v>16.206950800665656</v>
      </c>
      <c r="AP91" s="9">
        <f t="shared" si="70"/>
        <v>16.206950800665656</v>
      </c>
      <c r="AQ91" s="9">
        <f t="shared" si="71"/>
        <v>0</v>
      </c>
      <c r="AR91" s="10"/>
      <c r="AS91" s="10"/>
    </row>
    <row r="92" spans="2:45" hidden="1" x14ac:dyDescent="0.2">
      <c r="B92" s="12">
        <v>36586</v>
      </c>
      <c r="C92" s="13">
        <v>7.9881183099272794</v>
      </c>
      <c r="D92" s="13">
        <v>7.9881183099272794</v>
      </c>
      <c r="E92" s="14">
        <f t="shared" si="73"/>
        <v>0</v>
      </c>
      <c r="F92" s="8">
        <v>36616</v>
      </c>
      <c r="G92" s="9">
        <f t="shared" si="46"/>
        <v>14.622652940043409</v>
      </c>
      <c r="H92" s="9">
        <f t="shared" si="72"/>
        <v>14.622652940043409</v>
      </c>
      <c r="I92" s="9">
        <f t="shared" si="47"/>
        <v>0</v>
      </c>
      <c r="J92" s="10"/>
      <c r="K92" s="9">
        <f t="shared" si="48"/>
        <v>14.897198197751285</v>
      </c>
      <c r="L92" s="9">
        <f t="shared" si="49"/>
        <v>14.897198197751285</v>
      </c>
      <c r="M92" s="9">
        <f t="shared" si="50"/>
        <v>0</v>
      </c>
      <c r="N92" s="11">
        <f t="shared" si="51"/>
        <v>22.066158117740422</v>
      </c>
      <c r="O92" s="11">
        <f t="shared" si="52"/>
        <v>22.066158117740422</v>
      </c>
      <c r="P92" s="11">
        <f t="shared" si="53"/>
        <v>0</v>
      </c>
      <c r="Q92" s="11">
        <f t="shared" si="37"/>
        <v>20.80079128066712</v>
      </c>
      <c r="R92" s="11">
        <f t="shared" si="54"/>
        <v>20.80079128066712</v>
      </c>
      <c r="S92" s="11">
        <f t="shared" si="55"/>
        <v>0</v>
      </c>
      <c r="T92" s="11">
        <f t="shared" si="56"/>
        <v>15.662922960790716</v>
      </c>
      <c r="U92" s="11">
        <f t="shared" si="57"/>
        <v>15.662922960790716</v>
      </c>
      <c r="V92" s="11">
        <f t="shared" si="38"/>
        <v>0</v>
      </c>
      <c r="W92" s="11">
        <f t="shared" si="58"/>
        <v>19.685509852132405</v>
      </c>
      <c r="X92" s="11">
        <f t="shared" si="59"/>
        <v>19.685509852132405</v>
      </c>
      <c r="Y92" s="11">
        <f t="shared" si="39"/>
        <v>0</v>
      </c>
      <c r="Z92" s="11">
        <f t="shared" si="60"/>
        <v>21.488249801802869</v>
      </c>
      <c r="AA92" s="11">
        <f t="shared" si="61"/>
        <v>21.488249801802869</v>
      </c>
      <c r="AB92" s="11">
        <f t="shared" si="40"/>
        <v>0</v>
      </c>
      <c r="AC92" s="9">
        <f t="shared" si="62"/>
        <v>15.281756848589289</v>
      </c>
      <c r="AD92" s="9">
        <f t="shared" si="63"/>
        <v>15.281756848589289</v>
      </c>
      <c r="AE92" s="9">
        <f t="shared" si="41"/>
        <v>0</v>
      </c>
      <c r="AF92" s="9">
        <f t="shared" si="42"/>
        <v>16.47461599642617</v>
      </c>
      <c r="AG92" s="9">
        <f t="shared" si="64"/>
        <v>16.47461599642617</v>
      </c>
      <c r="AH92" s="9">
        <f t="shared" si="65"/>
        <v>0</v>
      </c>
      <c r="AI92" s="9">
        <f t="shared" si="43"/>
        <v>17.127585794522144</v>
      </c>
      <c r="AJ92" s="9">
        <f t="shared" si="66"/>
        <v>17.127585794522144</v>
      </c>
      <c r="AK92" s="9">
        <f t="shared" si="67"/>
        <v>0</v>
      </c>
      <c r="AL92" s="9">
        <f t="shared" si="44"/>
        <v>17.689833350923308</v>
      </c>
      <c r="AM92" s="9">
        <f t="shared" si="68"/>
        <v>17.689833350923308</v>
      </c>
      <c r="AN92" s="9">
        <f t="shared" si="69"/>
        <v>0</v>
      </c>
      <c r="AO92" s="9">
        <f t="shared" si="45"/>
        <v>16.119325815449137</v>
      </c>
      <c r="AP92" s="9">
        <f t="shared" si="70"/>
        <v>16.119325815449137</v>
      </c>
      <c r="AQ92" s="9">
        <f t="shared" si="71"/>
        <v>0</v>
      </c>
      <c r="AR92" s="10"/>
      <c r="AS92" s="10"/>
    </row>
    <row r="93" spans="2:45" hidden="1" x14ac:dyDescent="0.2">
      <c r="B93" s="12">
        <v>36617</v>
      </c>
      <c r="C93" s="13">
        <v>7.8909410879374056</v>
      </c>
      <c r="D93" s="13">
        <v>7.8909410879374056</v>
      </c>
      <c r="E93" s="14">
        <f t="shared" si="73"/>
        <v>0</v>
      </c>
      <c r="F93" s="8">
        <v>36646</v>
      </c>
      <c r="G93" s="9">
        <f t="shared" si="46"/>
        <v>14.815046470283562</v>
      </c>
      <c r="H93" s="9">
        <f t="shared" si="72"/>
        <v>14.815046470283562</v>
      </c>
      <c r="I93" s="9">
        <f t="shared" si="47"/>
        <v>0</v>
      </c>
      <c r="J93" s="10"/>
      <c r="K93" s="9">
        <f t="shared" si="48"/>
        <v>15.092972762668701</v>
      </c>
      <c r="L93" s="9">
        <f t="shared" si="49"/>
        <v>15.092972762668701</v>
      </c>
      <c r="M93" s="9">
        <f t="shared" si="50"/>
        <v>0</v>
      </c>
      <c r="N93" s="11">
        <f t="shared" si="51"/>
        <v>22.350218680717845</v>
      </c>
      <c r="O93" s="11">
        <f t="shared" si="52"/>
        <v>22.350218680717845</v>
      </c>
      <c r="P93" s="11">
        <f t="shared" si="53"/>
        <v>0</v>
      </c>
      <c r="Q93" s="11">
        <f t="shared" si="37"/>
        <v>21.069268805746457</v>
      </c>
      <c r="R93" s="11">
        <f t="shared" si="54"/>
        <v>21.069268805746457</v>
      </c>
      <c r="S93" s="11">
        <f t="shared" si="55"/>
        <v>0</v>
      </c>
      <c r="T93" s="11">
        <f t="shared" si="56"/>
        <v>15.868127453577543</v>
      </c>
      <c r="U93" s="11">
        <f t="shared" si="57"/>
        <v>15.868127453577543</v>
      </c>
      <c r="V93" s="11">
        <f t="shared" si="38"/>
        <v>0</v>
      </c>
      <c r="W93" s="11">
        <f t="shared" si="58"/>
        <v>19.940252646492798</v>
      </c>
      <c r="X93" s="11">
        <f t="shared" si="59"/>
        <v>19.940252646492798</v>
      </c>
      <c r="Y93" s="11">
        <f t="shared" si="39"/>
        <v>0</v>
      </c>
      <c r="Z93" s="11">
        <f t="shared" si="60"/>
        <v>21.765193403180682</v>
      </c>
      <c r="AA93" s="11">
        <f t="shared" si="61"/>
        <v>21.765193403180682</v>
      </c>
      <c r="AB93" s="11">
        <f t="shared" si="40"/>
        <v>0</v>
      </c>
      <c r="AC93" s="9">
        <f t="shared" si="62"/>
        <v>15.482267267058791</v>
      </c>
      <c r="AD93" s="9">
        <f t="shared" si="63"/>
        <v>15.482267267058791</v>
      </c>
      <c r="AE93" s="9">
        <f t="shared" si="41"/>
        <v>0</v>
      </c>
      <c r="AF93" s="9">
        <f t="shared" si="42"/>
        <v>16.68981651800507</v>
      </c>
      <c r="AG93" s="9">
        <f t="shared" si="64"/>
        <v>16.68981651800507</v>
      </c>
      <c r="AH93" s="9">
        <f t="shared" si="65"/>
        <v>0</v>
      </c>
      <c r="AI93" s="9">
        <f t="shared" si="43"/>
        <v>17.350827662540603</v>
      </c>
      <c r="AJ93" s="9">
        <f t="shared" si="66"/>
        <v>17.350827662540603</v>
      </c>
      <c r="AK93" s="9">
        <f t="shared" si="67"/>
        <v>0</v>
      </c>
      <c r="AL93" s="9">
        <f t="shared" si="44"/>
        <v>17.919999317727044</v>
      </c>
      <c r="AM93" s="9">
        <f t="shared" si="68"/>
        <v>17.919999317727044</v>
      </c>
      <c r="AN93" s="9">
        <f t="shared" si="69"/>
        <v>0</v>
      </c>
      <c r="AO93" s="9">
        <f t="shared" si="45"/>
        <v>16.330150925730088</v>
      </c>
      <c r="AP93" s="9">
        <f t="shared" si="70"/>
        <v>16.330150925730088</v>
      </c>
      <c r="AQ93" s="9">
        <f t="shared" si="71"/>
        <v>0</v>
      </c>
      <c r="AR93" s="10"/>
      <c r="AS93" s="10"/>
    </row>
    <row r="94" spans="2:45" hidden="1" x14ac:dyDescent="0.2">
      <c r="B94" s="12">
        <v>36647</v>
      </c>
      <c r="C94" s="13">
        <v>7.9738053857582276</v>
      </c>
      <c r="D94" s="13">
        <v>7.9738053857582276</v>
      </c>
      <c r="E94" s="14">
        <f t="shared" si="73"/>
        <v>0</v>
      </c>
      <c r="F94" s="8">
        <v>36677</v>
      </c>
      <c r="G94" s="9">
        <f t="shared" si="46"/>
        <v>14.650695491376506</v>
      </c>
      <c r="H94" s="9">
        <f t="shared" si="72"/>
        <v>14.650695491376506</v>
      </c>
      <c r="I94" s="9">
        <f t="shared" si="47"/>
        <v>0</v>
      </c>
      <c r="J94" s="10"/>
      <c r="K94" s="9">
        <f t="shared" si="48"/>
        <v>14.925733555876679</v>
      </c>
      <c r="L94" s="9">
        <f t="shared" si="49"/>
        <v>14.925733555876679</v>
      </c>
      <c r="M94" s="9">
        <f t="shared" si="50"/>
        <v>0</v>
      </c>
      <c r="N94" s="11">
        <f t="shared" si="51"/>
        <v>22.107561708126539</v>
      </c>
      <c r="O94" s="11">
        <f t="shared" si="52"/>
        <v>22.107561708126539</v>
      </c>
      <c r="P94" s="11">
        <f t="shared" si="53"/>
        <v>0</v>
      </c>
      <c r="Q94" s="11">
        <f t="shared" si="37"/>
        <v>20.839923546546448</v>
      </c>
      <c r="R94" s="11">
        <f t="shared" si="54"/>
        <v>20.839923546546448</v>
      </c>
      <c r="S94" s="11">
        <f t="shared" si="55"/>
        <v>0</v>
      </c>
      <c r="T94" s="11">
        <f t="shared" si="56"/>
        <v>15.692832789440224</v>
      </c>
      <c r="U94" s="11">
        <f t="shared" si="57"/>
        <v>15.692832789440224</v>
      </c>
      <c r="V94" s="11">
        <f t="shared" si="38"/>
        <v>0</v>
      </c>
      <c r="W94" s="11">
        <f t="shared" si="58"/>
        <v>19.72264019574984</v>
      </c>
      <c r="X94" s="11">
        <f t="shared" si="59"/>
        <v>19.72264019574984</v>
      </c>
      <c r="Y94" s="11">
        <f t="shared" si="39"/>
        <v>0</v>
      </c>
      <c r="Z94" s="11">
        <f t="shared" si="60"/>
        <v>21.528616050856648</v>
      </c>
      <c r="AA94" s="11">
        <f t="shared" si="61"/>
        <v>21.528616050856648</v>
      </c>
      <c r="AB94" s="11">
        <f t="shared" si="40"/>
        <v>0</v>
      </c>
      <c r="AC94" s="9">
        <f t="shared" si="62"/>
        <v>15.31098248676815</v>
      </c>
      <c r="AD94" s="9">
        <f t="shared" si="63"/>
        <v>15.31098248676815</v>
      </c>
      <c r="AE94" s="9">
        <f t="shared" si="41"/>
        <v>0</v>
      </c>
      <c r="AF94" s="9">
        <f t="shared" si="42"/>
        <v>16.505982808323392</v>
      </c>
      <c r="AG94" s="9">
        <f t="shared" si="64"/>
        <v>16.505982808323392</v>
      </c>
      <c r="AH94" s="9">
        <f t="shared" si="65"/>
        <v>0</v>
      </c>
      <c r="AI94" s="9">
        <f t="shared" si="43"/>
        <v>17.160124682580335</v>
      </c>
      <c r="AJ94" s="9">
        <f t="shared" si="66"/>
        <v>17.160124682580335</v>
      </c>
      <c r="AK94" s="9">
        <f t="shared" si="67"/>
        <v>0</v>
      </c>
      <c r="AL94" s="9">
        <f t="shared" si="44"/>
        <v>17.723381469361435</v>
      </c>
      <c r="AM94" s="9">
        <f t="shared" si="68"/>
        <v>17.723381469361435</v>
      </c>
      <c r="AN94" s="9">
        <f t="shared" si="69"/>
        <v>0</v>
      </c>
      <c r="AO94" s="9">
        <f t="shared" si="45"/>
        <v>16.150054883988915</v>
      </c>
      <c r="AP94" s="9">
        <f t="shared" si="70"/>
        <v>16.150054883988915</v>
      </c>
      <c r="AQ94" s="9">
        <f t="shared" si="71"/>
        <v>0</v>
      </c>
      <c r="AR94" s="10"/>
      <c r="AS94" s="10"/>
    </row>
    <row r="95" spans="2:45" hidden="1" x14ac:dyDescent="0.2">
      <c r="B95" s="12">
        <v>36678</v>
      </c>
      <c r="C95" s="13">
        <v>8.0159908464670089</v>
      </c>
      <c r="D95" s="13">
        <v>8.0159908464670089</v>
      </c>
      <c r="E95" s="14">
        <f t="shared" si="73"/>
        <v>0</v>
      </c>
      <c r="F95" s="8">
        <v>36707</v>
      </c>
      <c r="G95" s="9">
        <f t="shared" si="46"/>
        <v>14.568331150852394</v>
      </c>
      <c r="H95" s="9">
        <f t="shared" si="72"/>
        <v>14.568331150852394</v>
      </c>
      <c r="I95" s="9">
        <f t="shared" si="47"/>
        <v>0</v>
      </c>
      <c r="J95" s="10"/>
      <c r="K95" s="9">
        <f t="shared" si="48"/>
        <v>14.841921782628951</v>
      </c>
      <c r="L95" s="9">
        <f t="shared" si="49"/>
        <v>14.841921782628951</v>
      </c>
      <c r="M95" s="9">
        <f t="shared" si="50"/>
        <v>0</v>
      </c>
      <c r="N95" s="11">
        <f t="shared" si="51"/>
        <v>21.985954391553374</v>
      </c>
      <c r="O95" s="11">
        <f t="shared" si="52"/>
        <v>21.985954391553374</v>
      </c>
      <c r="P95" s="11">
        <f t="shared" si="53"/>
        <v>0</v>
      </c>
      <c r="Q95" s="11">
        <f t="shared" si="37"/>
        <v>20.724987382783027</v>
      </c>
      <c r="R95" s="11">
        <f t="shared" si="54"/>
        <v>20.724987382783027</v>
      </c>
      <c r="S95" s="11">
        <f t="shared" si="55"/>
        <v>0</v>
      </c>
      <c r="T95" s="11">
        <f t="shared" si="56"/>
        <v>15.6049840312212</v>
      </c>
      <c r="U95" s="11">
        <f t="shared" si="57"/>
        <v>15.6049840312212</v>
      </c>
      <c r="V95" s="11">
        <f t="shared" si="38"/>
        <v>0</v>
      </c>
      <c r="W95" s="11">
        <f t="shared" si="58"/>
        <v>19.613583918053951</v>
      </c>
      <c r="X95" s="11">
        <f t="shared" si="59"/>
        <v>19.613583918053951</v>
      </c>
      <c r="Y95" s="11">
        <f t="shared" si="39"/>
        <v>0</v>
      </c>
      <c r="Z95" s="11">
        <f t="shared" si="60"/>
        <v>21.410055530337154</v>
      </c>
      <c r="AA95" s="11">
        <f t="shared" si="61"/>
        <v>21.410055530337154</v>
      </c>
      <c r="AB95" s="11">
        <f t="shared" si="40"/>
        <v>0</v>
      </c>
      <c r="AC95" s="9">
        <f t="shared" si="62"/>
        <v>15.2251432781168</v>
      </c>
      <c r="AD95" s="9">
        <f t="shared" si="63"/>
        <v>15.2251432781168</v>
      </c>
      <c r="AE95" s="9">
        <f t="shared" si="41"/>
        <v>0</v>
      </c>
      <c r="AF95" s="9">
        <f t="shared" si="42"/>
        <v>16.413854715355995</v>
      </c>
      <c r="AG95" s="9">
        <f t="shared" si="64"/>
        <v>16.413854715355995</v>
      </c>
      <c r="AH95" s="9">
        <f t="shared" si="65"/>
        <v>0</v>
      </c>
      <c r="AI95" s="9">
        <f t="shared" si="43"/>
        <v>17.064554061189067</v>
      </c>
      <c r="AJ95" s="9">
        <f t="shared" si="66"/>
        <v>17.064554061189067</v>
      </c>
      <c r="AK95" s="9">
        <f t="shared" si="67"/>
        <v>0</v>
      </c>
      <c r="AL95" s="9">
        <f t="shared" si="44"/>
        <v>17.624846617159179</v>
      </c>
      <c r="AM95" s="9">
        <f t="shared" si="68"/>
        <v>17.624846617159179</v>
      </c>
      <c r="AN95" s="9">
        <f t="shared" si="69"/>
        <v>0</v>
      </c>
      <c r="AO95" s="9">
        <f t="shared" si="45"/>
        <v>16.059799919840493</v>
      </c>
      <c r="AP95" s="9">
        <f t="shared" si="70"/>
        <v>16.059799919840493</v>
      </c>
      <c r="AQ95" s="9">
        <f t="shared" si="71"/>
        <v>0</v>
      </c>
      <c r="AR95" s="10"/>
      <c r="AS95" s="10"/>
    </row>
    <row r="96" spans="2:45" hidden="1" x14ac:dyDescent="0.2">
      <c r="B96" s="12">
        <v>36708</v>
      </c>
      <c r="C96" s="13">
        <v>8.0046911694914442</v>
      </c>
      <c r="D96" s="13">
        <v>8.0046911694914442</v>
      </c>
      <c r="E96" s="14">
        <f t="shared" si="73"/>
        <v>0</v>
      </c>
      <c r="F96" s="8">
        <v>36738</v>
      </c>
      <c r="G96" s="9">
        <f t="shared" si="46"/>
        <v>14.590307902900461</v>
      </c>
      <c r="H96" s="9">
        <f t="shared" si="72"/>
        <v>14.590307902900461</v>
      </c>
      <c r="I96" s="9">
        <f t="shared" si="47"/>
        <v>0</v>
      </c>
      <c r="J96" s="10"/>
      <c r="K96" s="9">
        <f t="shared" si="48"/>
        <v>14.864284743925714</v>
      </c>
      <c r="L96" s="9">
        <f t="shared" si="49"/>
        <v>14.864284743925714</v>
      </c>
      <c r="M96" s="9">
        <f t="shared" si="50"/>
        <v>0</v>
      </c>
      <c r="N96" s="11">
        <f t="shared" si="51"/>
        <v>22.018402096792716</v>
      </c>
      <c r="O96" s="11">
        <f t="shared" si="52"/>
        <v>22.018402096792716</v>
      </c>
      <c r="P96" s="11">
        <f t="shared" si="53"/>
        <v>0</v>
      </c>
      <c r="Q96" s="11">
        <f t="shared" si="37"/>
        <v>20.755655066835509</v>
      </c>
      <c r="R96" s="11">
        <f t="shared" si="54"/>
        <v>20.755655066835509</v>
      </c>
      <c r="S96" s="11">
        <f t="shared" si="55"/>
        <v>0</v>
      </c>
      <c r="T96" s="11">
        <f t="shared" si="56"/>
        <v>15.628424155488872</v>
      </c>
      <c r="U96" s="11">
        <f t="shared" si="57"/>
        <v>15.628424155488872</v>
      </c>
      <c r="V96" s="11">
        <f t="shared" si="38"/>
        <v>0</v>
      </c>
      <c r="W96" s="11">
        <f t="shared" si="58"/>
        <v>19.642682709581408</v>
      </c>
      <c r="X96" s="11">
        <f t="shared" si="59"/>
        <v>19.642682709581408</v>
      </c>
      <c r="Y96" s="11">
        <f t="shared" si="39"/>
        <v>0</v>
      </c>
      <c r="Z96" s="11">
        <f t="shared" si="60"/>
        <v>21.441690278403691</v>
      </c>
      <c r="AA96" s="11">
        <f t="shared" si="61"/>
        <v>21.441690278403691</v>
      </c>
      <c r="AB96" s="11">
        <f t="shared" si="40"/>
        <v>0</v>
      </c>
      <c r="AC96" s="9">
        <f t="shared" si="62"/>
        <v>15.248047207080823</v>
      </c>
      <c r="AD96" s="9">
        <f t="shared" si="63"/>
        <v>15.248047207080823</v>
      </c>
      <c r="AE96" s="9">
        <f t="shared" si="41"/>
        <v>0</v>
      </c>
      <c r="AF96" s="9">
        <f t="shared" si="42"/>
        <v>16.438436667241021</v>
      </c>
      <c r="AG96" s="9">
        <f t="shared" si="64"/>
        <v>16.438436667241021</v>
      </c>
      <c r="AH96" s="9">
        <f t="shared" si="65"/>
        <v>0</v>
      </c>
      <c r="AI96" s="9">
        <f t="shared" si="43"/>
        <v>17.090054560993114</v>
      </c>
      <c r="AJ96" s="9">
        <f t="shared" si="66"/>
        <v>17.090054560993114</v>
      </c>
      <c r="AK96" s="9">
        <f t="shared" si="67"/>
        <v>0</v>
      </c>
      <c r="AL96" s="9">
        <f t="shared" si="44"/>
        <v>17.651138043778541</v>
      </c>
      <c r="AM96" s="9">
        <f t="shared" si="68"/>
        <v>17.651138043778541</v>
      </c>
      <c r="AN96" s="9">
        <f t="shared" si="69"/>
        <v>0</v>
      </c>
      <c r="AO96" s="9">
        <f t="shared" si="45"/>
        <v>16.083882076700796</v>
      </c>
      <c r="AP96" s="9">
        <f t="shared" si="70"/>
        <v>16.083882076700796</v>
      </c>
      <c r="AQ96" s="9">
        <f t="shared" si="71"/>
        <v>0</v>
      </c>
      <c r="AR96" s="10"/>
      <c r="AS96" s="10"/>
    </row>
    <row r="97" spans="2:45" hidden="1" x14ac:dyDescent="0.2">
      <c r="B97" s="12">
        <v>36739</v>
      </c>
      <c r="C97" s="13">
        <v>8.0190040936604952</v>
      </c>
      <c r="D97" s="13">
        <v>8.0190040936604952</v>
      </c>
      <c r="E97" s="14">
        <f t="shared" si="73"/>
        <v>0</v>
      </c>
      <c r="F97" s="8">
        <v>36769</v>
      </c>
      <c r="G97" s="9">
        <f t="shared" si="46"/>
        <v>14.562481143844087</v>
      </c>
      <c r="H97" s="9">
        <f t="shared" si="72"/>
        <v>14.562481143844087</v>
      </c>
      <c r="I97" s="9">
        <f t="shared" si="47"/>
        <v>0</v>
      </c>
      <c r="J97" s="10"/>
      <c r="K97" s="9">
        <f t="shared" si="48"/>
        <v>14.835968970310439</v>
      </c>
      <c r="L97" s="9">
        <f t="shared" si="49"/>
        <v>14.835968970310439</v>
      </c>
      <c r="M97" s="9">
        <f t="shared" si="50"/>
        <v>0</v>
      </c>
      <c r="N97" s="11">
        <f t="shared" si="51"/>
        <v>21.977317114186889</v>
      </c>
      <c r="O97" s="11">
        <f t="shared" si="52"/>
        <v>21.977317114186889</v>
      </c>
      <c r="P97" s="11">
        <f t="shared" si="53"/>
        <v>0</v>
      </c>
      <c r="Q97" s="11">
        <f t="shared" si="37"/>
        <v>20.716823930502031</v>
      </c>
      <c r="R97" s="11">
        <f t="shared" si="54"/>
        <v>20.716823930502031</v>
      </c>
      <c r="S97" s="11">
        <f t="shared" si="55"/>
        <v>0</v>
      </c>
      <c r="T97" s="11">
        <f t="shared" si="56"/>
        <v>15.598744488137601</v>
      </c>
      <c r="U97" s="11">
        <f t="shared" si="57"/>
        <v>15.598744488137601</v>
      </c>
      <c r="V97" s="11">
        <f t="shared" si="38"/>
        <v>0</v>
      </c>
      <c r="W97" s="11">
        <f t="shared" si="58"/>
        <v>19.605838090372199</v>
      </c>
      <c r="X97" s="11">
        <f t="shared" si="59"/>
        <v>19.605838090372199</v>
      </c>
      <c r="Y97" s="11">
        <f t="shared" si="39"/>
        <v>0</v>
      </c>
      <c r="Z97" s="11">
        <f t="shared" si="60"/>
        <v>21.401634654609452</v>
      </c>
      <c r="AA97" s="11">
        <f t="shared" si="61"/>
        <v>21.401634654609452</v>
      </c>
      <c r="AB97" s="11">
        <f t="shared" si="40"/>
        <v>0</v>
      </c>
      <c r="AC97" s="9">
        <f t="shared" si="62"/>
        <v>15.219046465236339</v>
      </c>
      <c r="AD97" s="9">
        <f t="shared" si="63"/>
        <v>15.219046465236339</v>
      </c>
      <c r="AE97" s="9">
        <f t="shared" si="41"/>
        <v>0</v>
      </c>
      <c r="AF97" s="9">
        <f t="shared" si="42"/>
        <v>16.407311228379811</v>
      </c>
      <c r="AG97" s="9">
        <f t="shared" si="64"/>
        <v>16.407311228379811</v>
      </c>
      <c r="AH97" s="9">
        <f t="shared" si="65"/>
        <v>0</v>
      </c>
      <c r="AI97" s="9">
        <f t="shared" si="43"/>
        <v>17.057766065299464</v>
      </c>
      <c r="AJ97" s="9">
        <f t="shared" si="66"/>
        <v>17.057766065299464</v>
      </c>
      <c r="AK97" s="9">
        <f t="shared" si="67"/>
        <v>0</v>
      </c>
      <c r="AL97" s="9">
        <f t="shared" si="44"/>
        <v>17.61784808390707</v>
      </c>
      <c r="AM97" s="9">
        <f t="shared" si="68"/>
        <v>17.61784808390707</v>
      </c>
      <c r="AN97" s="9">
        <f t="shared" si="69"/>
        <v>0</v>
      </c>
      <c r="AO97" s="9">
        <f t="shared" si="45"/>
        <v>16.05338947365173</v>
      </c>
      <c r="AP97" s="9">
        <f t="shared" si="70"/>
        <v>16.05338947365173</v>
      </c>
      <c r="AQ97" s="9">
        <f t="shared" si="71"/>
        <v>0</v>
      </c>
      <c r="AR97" s="10"/>
      <c r="AS97" s="10"/>
    </row>
    <row r="98" spans="2:45" hidden="1" x14ac:dyDescent="0.2">
      <c r="B98" s="12">
        <v>36770</v>
      </c>
      <c r="C98" s="13">
        <v>8.1161813156503673</v>
      </c>
      <c r="D98" s="13">
        <v>8.1161813156503673</v>
      </c>
      <c r="E98" s="14">
        <f t="shared" si="73"/>
        <v>0</v>
      </c>
      <c r="F98" s="8">
        <v>36799</v>
      </c>
      <c r="G98" s="9">
        <f t="shared" si="46"/>
        <v>14.376147371098972</v>
      </c>
      <c r="H98" s="9">
        <f t="shared" si="72"/>
        <v>14.376147371098972</v>
      </c>
      <c r="I98" s="9">
        <f t="shared" si="47"/>
        <v>0</v>
      </c>
      <c r="J98" s="10"/>
      <c r="K98" s="9">
        <f t="shared" si="48"/>
        <v>14.646360654256048</v>
      </c>
      <c r="L98" s="9">
        <f t="shared" si="49"/>
        <v>14.646360654256048</v>
      </c>
      <c r="M98" s="9">
        <f t="shared" si="50"/>
        <v>0</v>
      </c>
      <c r="N98" s="11">
        <f t="shared" si="51"/>
        <v>21.702203515919756</v>
      </c>
      <c r="O98" s="11">
        <f t="shared" si="52"/>
        <v>21.702203515919756</v>
      </c>
      <c r="P98" s="11">
        <f t="shared" si="53"/>
        <v>0</v>
      </c>
      <c r="Q98" s="11">
        <f t="shared" si="37"/>
        <v>20.456802556171727</v>
      </c>
      <c r="R98" s="11">
        <f t="shared" si="54"/>
        <v>20.456802556171727</v>
      </c>
      <c r="S98" s="11">
        <f t="shared" si="55"/>
        <v>0</v>
      </c>
      <c r="T98" s="11">
        <f t="shared" si="56"/>
        <v>15.400003255636236</v>
      </c>
      <c r="U98" s="11">
        <f t="shared" si="57"/>
        <v>15.400003255636236</v>
      </c>
      <c r="V98" s="11">
        <f t="shared" si="38"/>
        <v>0</v>
      </c>
      <c r="W98" s="11">
        <f t="shared" si="58"/>
        <v>19.359118848339715</v>
      </c>
      <c r="X98" s="11">
        <f t="shared" si="59"/>
        <v>19.359118848339715</v>
      </c>
      <c r="Y98" s="11">
        <f t="shared" si="39"/>
        <v>0</v>
      </c>
      <c r="Z98" s="11">
        <f t="shared" si="60"/>
        <v>21.133413857278416</v>
      </c>
      <c r="AA98" s="11">
        <f t="shared" si="61"/>
        <v>21.133413857278416</v>
      </c>
      <c r="AB98" s="11">
        <f t="shared" si="40"/>
        <v>0</v>
      </c>
      <c r="AC98" s="9">
        <f t="shared" si="62"/>
        <v>15.02485145929468</v>
      </c>
      <c r="AD98" s="9">
        <f t="shared" si="63"/>
        <v>15.02485145929468</v>
      </c>
      <c r="AE98" s="9">
        <f t="shared" si="41"/>
        <v>0</v>
      </c>
      <c r="AF98" s="9">
        <f t="shared" si="42"/>
        <v>16.198888808808533</v>
      </c>
      <c r="AG98" s="9">
        <f t="shared" si="64"/>
        <v>16.198888808808533</v>
      </c>
      <c r="AH98" s="9">
        <f t="shared" si="65"/>
        <v>0</v>
      </c>
      <c r="AI98" s="9">
        <f t="shared" si="43"/>
        <v>16.841555575005835</v>
      </c>
      <c r="AJ98" s="9">
        <f t="shared" si="66"/>
        <v>16.841555575005835</v>
      </c>
      <c r="AK98" s="9">
        <f t="shared" si="67"/>
        <v>0</v>
      </c>
      <c r="AL98" s="9">
        <f t="shared" si="44"/>
        <v>17.394931580953298</v>
      </c>
      <c r="AM98" s="9">
        <f t="shared" si="68"/>
        <v>17.394931580953298</v>
      </c>
      <c r="AN98" s="9">
        <f t="shared" si="69"/>
        <v>0</v>
      </c>
      <c r="AO98" s="9">
        <f t="shared" si="45"/>
        <v>15.849204654447995</v>
      </c>
      <c r="AP98" s="9">
        <f t="shared" si="70"/>
        <v>15.849204654447995</v>
      </c>
      <c r="AQ98" s="9">
        <f t="shared" si="71"/>
        <v>0</v>
      </c>
      <c r="AR98" s="10"/>
      <c r="AS98" s="10"/>
    </row>
    <row r="99" spans="2:45" hidden="1" x14ac:dyDescent="0.2">
      <c r="B99" s="12">
        <v>36800</v>
      </c>
      <c r="C99" s="13">
        <v>8.1327541752145311</v>
      </c>
      <c r="D99" s="13">
        <v>8.1327541752145311</v>
      </c>
      <c r="E99" s="14">
        <f t="shared" si="73"/>
        <v>0</v>
      </c>
      <c r="F99" s="8">
        <v>36830</v>
      </c>
      <c r="G99" s="9">
        <f t="shared" si="46"/>
        <v>14.344813984459091</v>
      </c>
      <c r="H99" s="9">
        <f t="shared" si="72"/>
        <v>14.344813984459091</v>
      </c>
      <c r="I99" s="9">
        <f t="shared" si="47"/>
        <v>0</v>
      </c>
      <c r="J99" s="10"/>
      <c r="K99" s="9">
        <f t="shared" si="48"/>
        <v>14.614476629210326</v>
      </c>
      <c r="L99" s="9">
        <f t="shared" si="49"/>
        <v>14.614476629210326</v>
      </c>
      <c r="M99" s="9">
        <f t="shared" si="50"/>
        <v>0</v>
      </c>
      <c r="N99" s="11">
        <f t="shared" si="51"/>
        <v>21.65594115232674</v>
      </c>
      <c r="O99" s="11">
        <f t="shared" si="52"/>
        <v>21.65594115232674</v>
      </c>
      <c r="P99" s="11">
        <f t="shared" si="53"/>
        <v>0</v>
      </c>
      <c r="Q99" s="11">
        <f t="shared" si="37"/>
        <v>20.413078060410726</v>
      </c>
      <c r="R99" s="11">
        <f t="shared" si="54"/>
        <v>20.413078060410726</v>
      </c>
      <c r="S99" s="11">
        <f t="shared" si="55"/>
        <v>0</v>
      </c>
      <c r="T99" s="11">
        <f t="shared" si="56"/>
        <v>15.366583463896333</v>
      </c>
      <c r="U99" s="11">
        <f t="shared" si="57"/>
        <v>15.366583463896333</v>
      </c>
      <c r="V99" s="11">
        <f t="shared" si="38"/>
        <v>0</v>
      </c>
      <c r="W99" s="11">
        <f t="shared" si="58"/>
        <v>19.317631203409789</v>
      </c>
      <c r="X99" s="11">
        <f t="shared" si="59"/>
        <v>19.317631203409789</v>
      </c>
      <c r="Y99" s="11">
        <f t="shared" si="39"/>
        <v>0</v>
      </c>
      <c r="Z99" s="11">
        <f t="shared" si="60"/>
        <v>21.088310568573331</v>
      </c>
      <c r="AA99" s="11">
        <f t="shared" si="61"/>
        <v>21.088310568573331</v>
      </c>
      <c r="AB99" s="11">
        <f t="shared" si="40"/>
        <v>0</v>
      </c>
      <c r="AC99" s="9">
        <f t="shared" si="62"/>
        <v>14.992196148799637</v>
      </c>
      <c r="AD99" s="9">
        <f t="shared" si="63"/>
        <v>14.992196148799637</v>
      </c>
      <c r="AE99" s="9">
        <f t="shared" si="41"/>
        <v>0</v>
      </c>
      <c r="AF99" s="9">
        <f t="shared" si="42"/>
        <v>16.163841054659425</v>
      </c>
      <c r="AG99" s="9">
        <f t="shared" si="64"/>
        <v>16.163841054659425</v>
      </c>
      <c r="AH99" s="9">
        <f t="shared" si="65"/>
        <v>0</v>
      </c>
      <c r="AI99" s="9">
        <f t="shared" si="43"/>
        <v>16.805198199806675</v>
      </c>
      <c r="AJ99" s="9">
        <f t="shared" si="66"/>
        <v>16.805198199806675</v>
      </c>
      <c r="AK99" s="9">
        <f t="shared" si="67"/>
        <v>0</v>
      </c>
      <c r="AL99" s="9">
        <f t="shared" si="44"/>
        <v>17.357446540680883</v>
      </c>
      <c r="AM99" s="9">
        <f t="shared" si="68"/>
        <v>17.357446540680883</v>
      </c>
      <c r="AN99" s="9">
        <f t="shared" si="69"/>
        <v>0</v>
      </c>
      <c r="AO99" s="9">
        <f t="shared" si="45"/>
        <v>15.814869483792396</v>
      </c>
      <c r="AP99" s="9">
        <f t="shared" si="70"/>
        <v>15.814869483792396</v>
      </c>
      <c r="AQ99" s="9">
        <f t="shared" si="71"/>
        <v>0</v>
      </c>
      <c r="AR99" s="10"/>
      <c r="AS99" s="10"/>
    </row>
    <row r="100" spans="2:45" hidden="1" x14ac:dyDescent="0.2">
      <c r="B100" s="12">
        <v>36831</v>
      </c>
      <c r="C100" s="13">
        <v>8.1229611218357078</v>
      </c>
      <c r="D100" s="13">
        <v>8.1229611218357078</v>
      </c>
      <c r="E100" s="14">
        <f t="shared" si="73"/>
        <v>0</v>
      </c>
      <c r="F100" s="8">
        <v>36860</v>
      </c>
      <c r="G100" s="9">
        <f t="shared" si="46"/>
        <v>14.363313713829205</v>
      </c>
      <c r="H100" s="9">
        <f t="shared" si="72"/>
        <v>14.363313713829205</v>
      </c>
      <c r="I100" s="9">
        <f t="shared" si="47"/>
        <v>0</v>
      </c>
      <c r="J100" s="10"/>
      <c r="K100" s="9">
        <f t="shared" si="48"/>
        <v>14.633301464245076</v>
      </c>
      <c r="L100" s="9">
        <f t="shared" si="49"/>
        <v>14.633301464245076</v>
      </c>
      <c r="M100" s="9">
        <f t="shared" si="50"/>
        <v>0</v>
      </c>
      <c r="N100" s="11">
        <f t="shared" si="51"/>
        <v>21.683255186916391</v>
      </c>
      <c r="O100" s="11">
        <f t="shared" si="52"/>
        <v>21.683255186916391</v>
      </c>
      <c r="P100" s="11">
        <f t="shared" si="53"/>
        <v>0</v>
      </c>
      <c r="Q100" s="11">
        <f t="shared" si="37"/>
        <v>20.438893697504792</v>
      </c>
      <c r="R100" s="11">
        <f t="shared" si="54"/>
        <v>20.438893697504792</v>
      </c>
      <c r="S100" s="11">
        <f t="shared" si="55"/>
        <v>0</v>
      </c>
      <c r="T100" s="11">
        <f t="shared" si="56"/>
        <v>15.386315039991171</v>
      </c>
      <c r="U100" s="11">
        <f t="shared" si="57"/>
        <v>15.386315039991171</v>
      </c>
      <c r="V100" s="11">
        <f t="shared" si="38"/>
        <v>0</v>
      </c>
      <c r="W100" s="11">
        <f t="shared" si="58"/>
        <v>19.342126168228884</v>
      </c>
      <c r="X100" s="11">
        <f t="shared" si="59"/>
        <v>19.342126168228884</v>
      </c>
      <c r="Y100" s="11">
        <f t="shared" si="39"/>
        <v>0</v>
      </c>
      <c r="Z100" s="11">
        <f t="shared" si="60"/>
        <v>21.114940266931061</v>
      </c>
      <c r="AA100" s="11">
        <f t="shared" si="61"/>
        <v>21.114940266931061</v>
      </c>
      <c r="AB100" s="11">
        <f t="shared" si="40"/>
        <v>0</v>
      </c>
      <c r="AC100" s="9">
        <f t="shared" si="62"/>
        <v>15.011476363019646</v>
      </c>
      <c r="AD100" s="9">
        <f t="shared" si="63"/>
        <v>15.011476363019646</v>
      </c>
      <c r="AE100" s="9">
        <f t="shared" si="41"/>
        <v>0</v>
      </c>
      <c r="AF100" s="9">
        <f t="shared" si="42"/>
        <v>16.18453380562952</v>
      </c>
      <c r="AG100" s="9">
        <f t="shared" si="64"/>
        <v>16.18453380562952</v>
      </c>
      <c r="AH100" s="9">
        <f t="shared" si="65"/>
        <v>0</v>
      </c>
      <c r="AI100" s="9">
        <f t="shared" si="43"/>
        <v>16.826664171855032</v>
      </c>
      <c r="AJ100" s="9">
        <f t="shared" si="66"/>
        <v>16.826664171855032</v>
      </c>
      <c r="AK100" s="9">
        <f t="shared" si="67"/>
        <v>0</v>
      </c>
      <c r="AL100" s="9">
        <f t="shared" si="44"/>
        <v>17.379578304107465</v>
      </c>
      <c r="AM100" s="9">
        <f t="shared" si="68"/>
        <v>17.379578304107465</v>
      </c>
      <c r="AN100" s="9">
        <f t="shared" si="69"/>
        <v>0</v>
      </c>
      <c r="AO100" s="9">
        <f t="shared" si="45"/>
        <v>15.835141514144734</v>
      </c>
      <c r="AP100" s="9">
        <f t="shared" si="70"/>
        <v>15.835141514144734</v>
      </c>
      <c r="AQ100" s="9">
        <f t="shared" si="71"/>
        <v>0</v>
      </c>
      <c r="AR100" s="10"/>
      <c r="AS100" s="10"/>
    </row>
    <row r="101" spans="2:45" hidden="1" x14ac:dyDescent="0.2">
      <c r="B101" s="12">
        <v>36861</v>
      </c>
      <c r="C101" s="13">
        <v>7.9722987621614854</v>
      </c>
      <c r="D101" s="13">
        <v>7.9722987621614854</v>
      </c>
      <c r="E101" s="14">
        <f t="shared" si="73"/>
        <v>0</v>
      </c>
      <c r="F101" s="8">
        <v>36891</v>
      </c>
      <c r="G101" s="9">
        <f t="shared" si="46"/>
        <v>14.653653196278968</v>
      </c>
      <c r="H101" s="9">
        <f t="shared" si="72"/>
        <v>14.653653196278968</v>
      </c>
      <c r="I101" s="9">
        <f t="shared" si="47"/>
        <v>0</v>
      </c>
      <c r="J101" s="10"/>
      <c r="K101" s="9">
        <f t="shared" si="48"/>
        <v>14.928743238113451</v>
      </c>
      <c r="L101" s="9">
        <f t="shared" si="49"/>
        <v>14.928743238113451</v>
      </c>
      <c r="M101" s="9">
        <f t="shared" si="50"/>
        <v>0</v>
      </c>
      <c r="N101" s="11">
        <f t="shared" si="51"/>
        <v>22.111928628982277</v>
      </c>
      <c r="O101" s="11">
        <f t="shared" si="52"/>
        <v>22.111928628982277</v>
      </c>
      <c r="P101" s="11">
        <f t="shared" si="53"/>
        <v>0</v>
      </c>
      <c r="Q101" s="11">
        <f t="shared" si="37"/>
        <v>20.84405090618862</v>
      </c>
      <c r="R101" s="11">
        <f t="shared" si="54"/>
        <v>20.84405090618862</v>
      </c>
      <c r="S101" s="11">
        <f t="shared" si="55"/>
        <v>0</v>
      </c>
      <c r="T101" s="11">
        <f t="shared" si="56"/>
        <v>15.695987439877612</v>
      </c>
      <c r="U101" s="11">
        <f t="shared" si="57"/>
        <v>15.695987439877612</v>
      </c>
      <c r="V101" s="11">
        <f t="shared" si="38"/>
        <v>0</v>
      </c>
      <c r="W101" s="11">
        <f t="shared" si="58"/>
        <v>19.726556408580937</v>
      </c>
      <c r="X101" s="11">
        <f t="shared" si="59"/>
        <v>19.726556408580937</v>
      </c>
      <c r="Y101" s="11">
        <f t="shared" si="39"/>
        <v>0</v>
      </c>
      <c r="Z101" s="11">
        <f t="shared" si="60"/>
        <v>21.532873561213044</v>
      </c>
      <c r="AA101" s="11">
        <f t="shared" si="61"/>
        <v>21.532873561213044</v>
      </c>
      <c r="AB101" s="11">
        <f t="shared" si="40"/>
        <v>0</v>
      </c>
      <c r="AC101" s="9">
        <f t="shared" si="62"/>
        <v>15.314064974245568</v>
      </c>
      <c r="AD101" s="9">
        <f t="shared" si="63"/>
        <v>15.314064974245568</v>
      </c>
      <c r="AE101" s="9">
        <f t="shared" si="41"/>
        <v>0</v>
      </c>
      <c r="AF101" s="9">
        <f t="shared" si="42"/>
        <v>16.509291129746114</v>
      </c>
      <c r="AG101" s="9">
        <f t="shared" si="64"/>
        <v>16.509291129746114</v>
      </c>
      <c r="AH101" s="9">
        <f t="shared" si="65"/>
        <v>0</v>
      </c>
      <c r="AI101" s="9">
        <f t="shared" si="43"/>
        <v>17.1635566252587</v>
      </c>
      <c r="AJ101" s="9">
        <f t="shared" si="66"/>
        <v>17.1635566252587</v>
      </c>
      <c r="AK101" s="9">
        <f t="shared" si="67"/>
        <v>0</v>
      </c>
      <c r="AL101" s="9">
        <f t="shared" si="44"/>
        <v>17.726919857619844</v>
      </c>
      <c r="AM101" s="9">
        <f t="shared" si="68"/>
        <v>17.726919857619844</v>
      </c>
      <c r="AN101" s="9">
        <f t="shared" si="69"/>
        <v>0</v>
      </c>
      <c r="AO101" s="9">
        <f t="shared" si="45"/>
        <v>16.15329594132313</v>
      </c>
      <c r="AP101" s="9">
        <f t="shared" si="70"/>
        <v>16.15329594132313</v>
      </c>
      <c r="AQ101" s="9">
        <f t="shared" si="71"/>
        <v>0</v>
      </c>
      <c r="AR101" s="10"/>
      <c r="AS101" s="10"/>
    </row>
    <row r="102" spans="2:45" hidden="1" x14ac:dyDescent="0.2">
      <c r="B102" s="12">
        <v>36892</v>
      </c>
      <c r="C102" s="13">
        <v>7.9753120093549699</v>
      </c>
      <c r="D102" s="13">
        <v>7.9753120093549699</v>
      </c>
      <c r="E102" s="14">
        <f t="shared" si="73"/>
        <v>0</v>
      </c>
      <c r="F102" s="8">
        <v>36922</v>
      </c>
      <c r="G102" s="9">
        <f t="shared" si="46"/>
        <v>14.647738903959603</v>
      </c>
      <c r="H102" s="9">
        <f t="shared" si="72"/>
        <v>14.647738903959603</v>
      </c>
      <c r="I102" s="9">
        <f t="shared" si="47"/>
        <v>0</v>
      </c>
      <c r="J102" s="10"/>
      <c r="K102" s="9">
        <f t="shared" si="48"/>
        <v>14.922725010763639</v>
      </c>
      <c r="L102" s="9">
        <f t="shared" si="49"/>
        <v>14.922725010763639</v>
      </c>
      <c r="M102" s="9">
        <f t="shared" si="50"/>
        <v>0</v>
      </c>
      <c r="N102" s="11">
        <f t="shared" si="51"/>
        <v>22.103196437188952</v>
      </c>
      <c r="O102" s="11">
        <f t="shared" si="52"/>
        <v>22.103196437188952</v>
      </c>
      <c r="P102" s="11">
        <f t="shared" si="53"/>
        <v>0</v>
      </c>
      <c r="Q102" s="11">
        <f t="shared" si="37"/>
        <v>20.835797746310963</v>
      </c>
      <c r="R102" s="11">
        <f t="shared" si="54"/>
        <v>20.835797746310963</v>
      </c>
      <c r="S102" s="11">
        <f t="shared" si="55"/>
        <v>0</v>
      </c>
      <c r="T102" s="11">
        <f t="shared" si="56"/>
        <v>15.689679330898723</v>
      </c>
      <c r="U102" s="11">
        <f t="shared" si="57"/>
        <v>15.689679330898723</v>
      </c>
      <c r="V102" s="11">
        <f t="shared" si="38"/>
        <v>0</v>
      </c>
      <c r="W102" s="11">
        <f t="shared" si="58"/>
        <v>19.718725462549546</v>
      </c>
      <c r="X102" s="11">
        <f t="shared" si="59"/>
        <v>19.718725462549546</v>
      </c>
      <c r="Y102" s="11">
        <f t="shared" si="39"/>
        <v>0</v>
      </c>
      <c r="Z102" s="11">
        <f t="shared" si="60"/>
        <v>21.524360149080724</v>
      </c>
      <c r="AA102" s="11">
        <f t="shared" si="61"/>
        <v>21.524360149080724</v>
      </c>
      <c r="AB102" s="11">
        <f t="shared" si="40"/>
        <v>0</v>
      </c>
      <c r="AC102" s="9">
        <f t="shared" si="62"/>
        <v>15.307901163921873</v>
      </c>
      <c r="AD102" s="9">
        <f t="shared" si="63"/>
        <v>15.307901163921873</v>
      </c>
      <c r="AE102" s="9">
        <f t="shared" si="41"/>
        <v>0</v>
      </c>
      <c r="AF102" s="9">
        <f t="shared" si="42"/>
        <v>16.502675736856816</v>
      </c>
      <c r="AG102" s="9">
        <f t="shared" si="64"/>
        <v>16.502675736856816</v>
      </c>
      <c r="AH102" s="9">
        <f t="shared" si="65"/>
        <v>0</v>
      </c>
      <c r="AI102" s="9">
        <f t="shared" si="43"/>
        <v>17.156694036564922</v>
      </c>
      <c r="AJ102" s="9">
        <f t="shared" si="66"/>
        <v>17.156694036564922</v>
      </c>
      <c r="AK102" s="9">
        <f t="shared" si="67"/>
        <v>0</v>
      </c>
      <c r="AL102" s="9">
        <f t="shared" si="44"/>
        <v>17.719844417983452</v>
      </c>
      <c r="AM102" s="9">
        <f t="shared" si="68"/>
        <v>17.719844417983452</v>
      </c>
      <c r="AN102" s="9">
        <f t="shared" si="69"/>
        <v>0</v>
      </c>
      <c r="AO102" s="9">
        <f t="shared" si="45"/>
        <v>16.146815051197002</v>
      </c>
      <c r="AP102" s="9">
        <f t="shared" si="70"/>
        <v>16.146815051197002</v>
      </c>
      <c r="AQ102" s="9">
        <f t="shared" si="71"/>
        <v>0</v>
      </c>
      <c r="AR102" s="10"/>
      <c r="AS102" s="10"/>
    </row>
    <row r="103" spans="2:45" hidden="1" x14ac:dyDescent="0.2">
      <c r="B103" s="12">
        <v>36923</v>
      </c>
      <c r="C103" s="13">
        <v>7.9843517509354225</v>
      </c>
      <c r="D103" s="13">
        <v>7.9843517509354225</v>
      </c>
      <c r="E103" s="14">
        <f t="shared" si="73"/>
        <v>0</v>
      </c>
      <c r="F103" s="8">
        <v>36950</v>
      </c>
      <c r="G103" s="9">
        <f t="shared" si="46"/>
        <v>14.630022811229392</v>
      </c>
      <c r="H103" s="9">
        <f t="shared" si="72"/>
        <v>14.630022811229392</v>
      </c>
      <c r="I103" s="9">
        <f t="shared" si="47"/>
        <v>0</v>
      </c>
      <c r="J103" s="10"/>
      <c r="K103" s="9">
        <f t="shared" si="48"/>
        <v>14.904697583635688</v>
      </c>
      <c r="L103" s="9">
        <f t="shared" si="49"/>
        <v>14.904697583635688</v>
      </c>
      <c r="M103" s="9">
        <f t="shared" si="50"/>
        <v>0</v>
      </c>
      <c r="N103" s="11">
        <f t="shared" si="51"/>
        <v>22.077039407540283</v>
      </c>
      <c r="O103" s="11">
        <f t="shared" si="52"/>
        <v>22.077039407540283</v>
      </c>
      <c r="P103" s="11">
        <f t="shared" si="53"/>
        <v>0</v>
      </c>
      <c r="Q103" s="11">
        <f t="shared" si="37"/>
        <v>20.811075643003509</v>
      </c>
      <c r="R103" s="11">
        <f t="shared" si="54"/>
        <v>20.811075643003509</v>
      </c>
      <c r="S103" s="11">
        <f t="shared" si="55"/>
        <v>0</v>
      </c>
      <c r="T103" s="11">
        <f t="shared" si="56"/>
        <v>15.670783571678914</v>
      </c>
      <c r="U103" s="11">
        <f t="shared" si="57"/>
        <v>15.670783571678914</v>
      </c>
      <c r="V103" s="11">
        <f t="shared" si="38"/>
        <v>0</v>
      </c>
      <c r="W103" s="11">
        <f t="shared" si="58"/>
        <v>19.695268088688753</v>
      </c>
      <c r="X103" s="11">
        <f t="shared" si="59"/>
        <v>19.695268088688753</v>
      </c>
      <c r="Y103" s="11">
        <f t="shared" si="39"/>
        <v>0</v>
      </c>
      <c r="Z103" s="11">
        <f t="shared" si="60"/>
        <v>21.498858467621254</v>
      </c>
      <c r="AA103" s="11">
        <f t="shared" si="61"/>
        <v>21.498858467621254</v>
      </c>
      <c r="AB103" s="11">
        <f t="shared" si="40"/>
        <v>0</v>
      </c>
      <c r="AC103" s="9">
        <f t="shared" si="62"/>
        <v>15.289437647178119</v>
      </c>
      <c r="AD103" s="9">
        <f t="shared" si="63"/>
        <v>15.289437647178119</v>
      </c>
      <c r="AE103" s="9">
        <f t="shared" si="41"/>
        <v>0</v>
      </c>
      <c r="AF103" s="9">
        <f t="shared" si="42"/>
        <v>16.482859517511379</v>
      </c>
      <c r="AG103" s="9">
        <f t="shared" si="64"/>
        <v>16.482859517511379</v>
      </c>
      <c r="AH103" s="9">
        <f t="shared" si="65"/>
        <v>0</v>
      </c>
      <c r="AI103" s="9">
        <f t="shared" si="43"/>
        <v>17.13613734928888</v>
      </c>
      <c r="AJ103" s="9">
        <f t="shared" si="66"/>
        <v>17.13613734928888</v>
      </c>
      <c r="AK103" s="9">
        <f t="shared" si="67"/>
        <v>0</v>
      </c>
      <c r="AL103" s="9">
        <f t="shared" si="44"/>
        <v>17.698650141823833</v>
      </c>
      <c r="AM103" s="9">
        <f t="shared" si="68"/>
        <v>17.698650141823833</v>
      </c>
      <c r="AN103" s="9">
        <f t="shared" si="69"/>
        <v>0</v>
      </c>
      <c r="AO103" s="9">
        <f t="shared" si="45"/>
        <v>16.127401731014501</v>
      </c>
      <c r="AP103" s="9">
        <f t="shared" si="70"/>
        <v>16.127401731014501</v>
      </c>
      <c r="AQ103" s="9">
        <f t="shared" si="71"/>
        <v>0</v>
      </c>
      <c r="AR103" s="10"/>
      <c r="AS103" s="10"/>
    </row>
    <row r="104" spans="2:45" hidden="1" x14ac:dyDescent="0.2">
      <c r="B104" s="12">
        <v>36951</v>
      </c>
      <c r="C104" s="13">
        <v>7.9316199250494455</v>
      </c>
      <c r="D104" s="13">
        <v>7.9316199250494455</v>
      </c>
      <c r="E104" s="14">
        <f t="shared" si="73"/>
        <v>0</v>
      </c>
      <c r="F104" s="8">
        <v>36981</v>
      </c>
      <c r="G104" s="9">
        <f t="shared" si="46"/>
        <v>14.733935965069836</v>
      </c>
      <c r="H104" s="9">
        <f t="shared" si="72"/>
        <v>14.733935965069836</v>
      </c>
      <c r="I104" s="9">
        <f t="shared" si="47"/>
        <v>0</v>
      </c>
      <c r="J104" s="10"/>
      <c r="K104" s="9">
        <f t="shared" si="48"/>
        <v>15.010436859051634</v>
      </c>
      <c r="L104" s="9">
        <f t="shared" si="49"/>
        <v>15.010436859051634</v>
      </c>
      <c r="M104" s="9">
        <f t="shared" si="50"/>
        <v>0</v>
      </c>
      <c r="N104" s="11">
        <f t="shared" si="51"/>
        <v>22.23046259668719</v>
      </c>
      <c r="O104" s="11">
        <f t="shared" si="52"/>
        <v>22.23046259668719</v>
      </c>
      <c r="P104" s="11">
        <f t="shared" si="53"/>
        <v>0</v>
      </c>
      <c r="Q104" s="11">
        <f t="shared" si="37"/>
        <v>20.956082319327017</v>
      </c>
      <c r="R104" s="11">
        <f t="shared" si="54"/>
        <v>20.956082319327017</v>
      </c>
      <c r="S104" s="11">
        <f t="shared" si="55"/>
        <v>0</v>
      </c>
      <c r="T104" s="11">
        <f t="shared" si="56"/>
        <v>15.781616020156214</v>
      </c>
      <c r="U104" s="11">
        <f t="shared" si="57"/>
        <v>15.781616020156214</v>
      </c>
      <c r="V104" s="11">
        <f t="shared" si="38"/>
        <v>0</v>
      </c>
      <c r="W104" s="11">
        <f t="shared" si="58"/>
        <v>19.832856536424359</v>
      </c>
      <c r="X104" s="11">
        <f t="shared" si="59"/>
        <v>19.832856536424359</v>
      </c>
      <c r="Y104" s="11">
        <f t="shared" si="39"/>
        <v>0</v>
      </c>
      <c r="Z104" s="11">
        <f t="shared" si="60"/>
        <v>21.648437733718076</v>
      </c>
      <c r="AA104" s="11">
        <f t="shared" si="61"/>
        <v>21.648437733718076</v>
      </c>
      <c r="AB104" s="11">
        <f t="shared" si="40"/>
        <v>0</v>
      </c>
      <c r="AC104" s="9">
        <f t="shared" si="62"/>
        <v>15.397734791759984</v>
      </c>
      <c r="AD104" s="9">
        <f t="shared" si="63"/>
        <v>15.397734791759984</v>
      </c>
      <c r="AE104" s="9">
        <f t="shared" si="41"/>
        <v>0</v>
      </c>
      <c r="AF104" s="9">
        <f t="shared" si="42"/>
        <v>16.599090894301749</v>
      </c>
      <c r="AG104" s="9">
        <f t="shared" si="64"/>
        <v>16.599090894301749</v>
      </c>
      <c r="AH104" s="9">
        <f t="shared" si="65"/>
        <v>0</v>
      </c>
      <c r="AI104" s="9">
        <f t="shared" si="43"/>
        <v>17.256711916147101</v>
      </c>
      <c r="AJ104" s="9">
        <f t="shared" si="66"/>
        <v>17.256711916147101</v>
      </c>
      <c r="AK104" s="9">
        <f t="shared" si="67"/>
        <v>0</v>
      </c>
      <c r="AL104" s="9">
        <f t="shared" si="44"/>
        <v>17.82296446511452</v>
      </c>
      <c r="AM104" s="9">
        <f t="shared" si="68"/>
        <v>17.82296446511452</v>
      </c>
      <c r="AN104" s="9">
        <f t="shared" si="69"/>
        <v>0</v>
      </c>
      <c r="AO104" s="9">
        <f t="shared" si="45"/>
        <v>16.241269916138538</v>
      </c>
      <c r="AP104" s="9">
        <f t="shared" si="70"/>
        <v>16.241269916138538</v>
      </c>
      <c r="AQ104" s="9">
        <f t="shared" si="71"/>
        <v>0</v>
      </c>
      <c r="AR104" s="10"/>
      <c r="AS104" s="10"/>
    </row>
    <row r="105" spans="2:45" hidden="1" x14ac:dyDescent="0.2">
      <c r="B105" s="12">
        <v>36982</v>
      </c>
      <c r="C105" s="13">
        <v>7.9165536890820229</v>
      </c>
      <c r="D105" s="13">
        <v>7.9165536890820229</v>
      </c>
      <c r="E105" s="14">
        <f t="shared" si="73"/>
        <v>0</v>
      </c>
      <c r="F105" s="8">
        <v>37011</v>
      </c>
      <c r="G105" s="9">
        <f t="shared" si="46"/>
        <v>14.763879700848827</v>
      </c>
      <c r="H105" s="9">
        <f t="shared" si="72"/>
        <v>14.763879700848827</v>
      </c>
      <c r="I105" s="9">
        <f t="shared" si="47"/>
        <v>0</v>
      </c>
      <c r="J105" s="10"/>
      <c r="K105" s="9">
        <f t="shared" si="48"/>
        <v>15.040906812156688</v>
      </c>
      <c r="L105" s="9">
        <f t="shared" si="49"/>
        <v>15.040906812156688</v>
      </c>
      <c r="M105" s="9">
        <f t="shared" si="50"/>
        <v>0</v>
      </c>
      <c r="N105" s="11">
        <f t="shared" si="51"/>
        <v>22.274673202066747</v>
      </c>
      <c r="O105" s="11">
        <f t="shared" si="52"/>
        <v>22.274673202066747</v>
      </c>
      <c r="P105" s="11">
        <f t="shared" si="53"/>
        <v>0</v>
      </c>
      <c r="Q105" s="11">
        <f t="shared" si="37"/>
        <v>20.997867612541075</v>
      </c>
      <c r="R105" s="11">
        <f t="shared" si="54"/>
        <v>20.997867612541075</v>
      </c>
      <c r="S105" s="11">
        <f t="shared" si="55"/>
        <v>0</v>
      </c>
      <c r="T105" s="11">
        <f t="shared" si="56"/>
        <v>15.813553627959347</v>
      </c>
      <c r="U105" s="11">
        <f t="shared" si="57"/>
        <v>15.813553627959347</v>
      </c>
      <c r="V105" s="11">
        <f t="shared" si="38"/>
        <v>0</v>
      </c>
      <c r="W105" s="11">
        <f t="shared" si="58"/>
        <v>19.872504184224194</v>
      </c>
      <c r="X105" s="11">
        <f t="shared" si="59"/>
        <v>19.872504184224194</v>
      </c>
      <c r="Y105" s="11">
        <f t="shared" si="39"/>
        <v>0</v>
      </c>
      <c r="Z105" s="11">
        <f t="shared" si="60"/>
        <v>21.691540669741901</v>
      </c>
      <c r="AA105" s="11">
        <f t="shared" si="61"/>
        <v>21.691540669741901</v>
      </c>
      <c r="AB105" s="11">
        <f t="shared" si="40"/>
        <v>0</v>
      </c>
      <c r="AC105" s="9">
        <f t="shared" si="62"/>
        <v>15.428941823431426</v>
      </c>
      <c r="AD105" s="9">
        <f t="shared" si="63"/>
        <v>15.428941823431426</v>
      </c>
      <c r="AE105" s="9">
        <f t="shared" si="41"/>
        <v>0</v>
      </c>
      <c r="AF105" s="9">
        <f t="shared" si="42"/>
        <v>16.632584263593408</v>
      </c>
      <c r="AG105" s="9">
        <f t="shared" si="64"/>
        <v>16.632584263593408</v>
      </c>
      <c r="AH105" s="9">
        <f t="shared" si="65"/>
        <v>0</v>
      </c>
      <c r="AI105" s="9">
        <f t="shared" si="43"/>
        <v>17.291456824161465</v>
      </c>
      <c r="AJ105" s="9">
        <f t="shared" si="66"/>
        <v>17.291456824161465</v>
      </c>
      <c r="AK105" s="9">
        <f t="shared" si="67"/>
        <v>0</v>
      </c>
      <c r="AL105" s="9">
        <f t="shared" si="44"/>
        <v>17.85878702571042</v>
      </c>
      <c r="AM105" s="9">
        <f t="shared" si="68"/>
        <v>17.85878702571042</v>
      </c>
      <c r="AN105" s="9">
        <f t="shared" si="69"/>
        <v>0</v>
      </c>
      <c r="AO105" s="9">
        <f t="shared" si="45"/>
        <v>16.274082305359471</v>
      </c>
      <c r="AP105" s="9">
        <f t="shared" si="70"/>
        <v>16.274082305359471</v>
      </c>
      <c r="AQ105" s="9">
        <f t="shared" si="71"/>
        <v>0</v>
      </c>
      <c r="AR105" s="10"/>
      <c r="AS105" s="10"/>
    </row>
    <row r="106" spans="2:45" hidden="1" x14ac:dyDescent="0.2">
      <c r="B106" s="12">
        <v>37012</v>
      </c>
      <c r="C106" s="13">
        <v>7.922580183468992</v>
      </c>
      <c r="D106" s="13">
        <v>7.922580183468992</v>
      </c>
      <c r="E106" s="14">
        <f t="shared" si="73"/>
        <v>0</v>
      </c>
      <c r="F106" s="8">
        <v>37042</v>
      </c>
      <c r="G106" s="9">
        <f t="shared" si="46"/>
        <v>14.751888540098918</v>
      </c>
      <c r="H106" s="9">
        <f t="shared" si="72"/>
        <v>14.751888540098918</v>
      </c>
      <c r="I106" s="9">
        <f t="shared" si="47"/>
        <v>0</v>
      </c>
      <c r="J106" s="10"/>
      <c r="K106" s="9">
        <f t="shared" si="48"/>
        <v>15.028704924308705</v>
      </c>
      <c r="L106" s="9">
        <f t="shared" si="49"/>
        <v>15.028704924308705</v>
      </c>
      <c r="M106" s="9">
        <f t="shared" si="50"/>
        <v>0</v>
      </c>
      <c r="N106" s="11">
        <f t="shared" si="51"/>
        <v>22.256968782021435</v>
      </c>
      <c r="O106" s="11">
        <f t="shared" si="52"/>
        <v>22.256968782021435</v>
      </c>
      <c r="P106" s="11">
        <f t="shared" si="53"/>
        <v>0</v>
      </c>
      <c r="Q106" s="11">
        <f t="shared" si="37"/>
        <v>20.981134424283937</v>
      </c>
      <c r="R106" s="11">
        <f t="shared" si="54"/>
        <v>20.981134424283937</v>
      </c>
      <c r="S106" s="11">
        <f t="shared" si="55"/>
        <v>0</v>
      </c>
      <c r="T106" s="11">
        <f t="shared" si="56"/>
        <v>15.800764008388779</v>
      </c>
      <c r="U106" s="11">
        <f t="shared" si="57"/>
        <v>15.800764008388779</v>
      </c>
      <c r="V106" s="11">
        <f t="shared" si="38"/>
        <v>0</v>
      </c>
      <c r="W106" s="11">
        <f t="shared" si="58"/>
        <v>19.856627029762485</v>
      </c>
      <c r="X106" s="11">
        <f t="shared" si="59"/>
        <v>19.856627029762485</v>
      </c>
      <c r="Y106" s="11">
        <f t="shared" si="39"/>
        <v>0</v>
      </c>
      <c r="Z106" s="11">
        <f t="shared" si="60"/>
        <v>21.674279822983515</v>
      </c>
      <c r="AA106" s="11">
        <f t="shared" si="61"/>
        <v>21.674279822983515</v>
      </c>
      <c r="AB106" s="11">
        <f t="shared" si="40"/>
        <v>0</v>
      </c>
      <c r="AC106" s="9">
        <f t="shared" si="62"/>
        <v>15.41644476775134</v>
      </c>
      <c r="AD106" s="9">
        <f t="shared" si="63"/>
        <v>15.41644476775134</v>
      </c>
      <c r="AE106" s="9">
        <f t="shared" si="41"/>
        <v>0</v>
      </c>
      <c r="AF106" s="9">
        <f t="shared" si="42"/>
        <v>16.619171629371788</v>
      </c>
      <c r="AG106" s="9">
        <f t="shared" si="64"/>
        <v>16.619171629371788</v>
      </c>
      <c r="AH106" s="9">
        <f t="shared" si="65"/>
        <v>0</v>
      </c>
      <c r="AI106" s="9">
        <f t="shared" si="43"/>
        <v>17.27754300324359</v>
      </c>
      <c r="AJ106" s="9">
        <f t="shared" si="66"/>
        <v>17.27754300324359</v>
      </c>
      <c r="AK106" s="9">
        <f t="shared" si="67"/>
        <v>0</v>
      </c>
      <c r="AL106" s="9">
        <f t="shared" si="44"/>
        <v>17.844441651915069</v>
      </c>
      <c r="AM106" s="9">
        <f t="shared" si="68"/>
        <v>17.844441651915069</v>
      </c>
      <c r="AN106" s="9">
        <f t="shared" si="69"/>
        <v>0</v>
      </c>
      <c r="AO106" s="9">
        <f t="shared" si="45"/>
        <v>16.260942373968117</v>
      </c>
      <c r="AP106" s="9">
        <f t="shared" si="70"/>
        <v>16.260942373968117</v>
      </c>
      <c r="AQ106" s="9">
        <f t="shared" si="71"/>
        <v>0</v>
      </c>
      <c r="AR106" s="10"/>
      <c r="AS106" s="10"/>
    </row>
    <row r="107" spans="2:45" hidden="1" x14ac:dyDescent="0.2">
      <c r="B107" s="12">
        <v>37043</v>
      </c>
      <c r="C107" s="13">
        <v>7.8871745289455495</v>
      </c>
      <c r="D107" s="13">
        <v>7.8871745289455495</v>
      </c>
      <c r="E107" s="14">
        <f t="shared" si="73"/>
        <v>0</v>
      </c>
      <c r="F107" s="8">
        <v>37072</v>
      </c>
      <c r="G107" s="9">
        <f t="shared" si="46"/>
        <v>14.822599023516744</v>
      </c>
      <c r="H107" s="9">
        <f t="shared" si="72"/>
        <v>14.822599023516744</v>
      </c>
      <c r="I107" s="9">
        <f t="shared" si="47"/>
        <v>0</v>
      </c>
      <c r="J107" s="10"/>
      <c r="K107" s="9">
        <f t="shared" si="48"/>
        <v>15.100658040969879</v>
      </c>
      <c r="L107" s="9">
        <f t="shared" si="49"/>
        <v>15.100658040969879</v>
      </c>
      <c r="M107" s="9">
        <f t="shared" si="50"/>
        <v>0</v>
      </c>
      <c r="N107" s="11">
        <f t="shared" si="51"/>
        <v>22.361369692504244</v>
      </c>
      <c r="O107" s="11">
        <f t="shared" si="52"/>
        <v>22.361369692504244</v>
      </c>
      <c r="P107" s="11">
        <f t="shared" si="53"/>
        <v>0</v>
      </c>
      <c r="Q107" s="11">
        <f t="shared" si="37"/>
        <v>21.07980809361931</v>
      </c>
      <c r="R107" s="11">
        <f t="shared" si="54"/>
        <v>21.07980809361931</v>
      </c>
      <c r="S107" s="11">
        <f t="shared" si="55"/>
        <v>0</v>
      </c>
      <c r="T107" s="11">
        <f t="shared" si="56"/>
        <v>15.876182910814212</v>
      </c>
      <c r="U107" s="11">
        <f t="shared" si="57"/>
        <v>15.876182910814212</v>
      </c>
      <c r="V107" s="11">
        <f t="shared" si="38"/>
        <v>0</v>
      </c>
      <c r="W107" s="11">
        <f t="shared" si="58"/>
        <v>19.950252767145376</v>
      </c>
      <c r="X107" s="11">
        <f t="shared" si="59"/>
        <v>19.950252767145376</v>
      </c>
      <c r="Y107" s="11">
        <f t="shared" si="39"/>
        <v>0</v>
      </c>
      <c r="Z107" s="11">
        <f t="shared" si="60"/>
        <v>21.776065033268161</v>
      </c>
      <c r="AA107" s="11">
        <f t="shared" si="61"/>
        <v>21.776065033268161</v>
      </c>
      <c r="AB107" s="11">
        <f t="shared" si="40"/>
        <v>0</v>
      </c>
      <c r="AC107" s="9">
        <f t="shared" si="62"/>
        <v>15.490138454865413</v>
      </c>
      <c r="AD107" s="9">
        <f t="shared" si="63"/>
        <v>15.490138454865413</v>
      </c>
      <c r="AE107" s="9">
        <f t="shared" si="41"/>
        <v>0</v>
      </c>
      <c r="AF107" s="9">
        <f t="shared" si="42"/>
        <v>16.698264376896191</v>
      </c>
      <c r="AG107" s="9">
        <f t="shared" si="64"/>
        <v>16.698264376896191</v>
      </c>
      <c r="AH107" s="9">
        <f t="shared" si="65"/>
        <v>0</v>
      </c>
      <c r="AI107" s="9">
        <f t="shared" si="43"/>
        <v>17.359591190555189</v>
      </c>
      <c r="AJ107" s="9">
        <f t="shared" si="66"/>
        <v>17.359591190555189</v>
      </c>
      <c r="AK107" s="9">
        <f t="shared" si="67"/>
        <v>0</v>
      </c>
      <c r="AL107" s="9">
        <f t="shared" si="44"/>
        <v>17.929034656465216</v>
      </c>
      <c r="AM107" s="9">
        <f t="shared" si="68"/>
        <v>17.929034656465216</v>
      </c>
      <c r="AN107" s="9">
        <f t="shared" si="69"/>
        <v>0</v>
      </c>
      <c r="AO107" s="9">
        <f t="shared" si="45"/>
        <v>16.338427024548487</v>
      </c>
      <c r="AP107" s="9">
        <f t="shared" si="70"/>
        <v>16.338427024548487</v>
      </c>
      <c r="AQ107" s="9">
        <f t="shared" si="71"/>
        <v>0</v>
      </c>
      <c r="AR107" s="10"/>
      <c r="AS107" s="10"/>
    </row>
    <row r="108" spans="2:45" hidden="1" x14ac:dyDescent="0.2">
      <c r="B108" s="12">
        <v>37073</v>
      </c>
      <c r="C108" s="13">
        <v>7.8593019924058183</v>
      </c>
      <c r="D108" s="13">
        <v>7.8593019924058183</v>
      </c>
      <c r="E108" s="14">
        <f t="shared" si="73"/>
        <v>0</v>
      </c>
      <c r="F108" s="8">
        <v>37103</v>
      </c>
      <c r="G108" s="9">
        <f t="shared" si="46"/>
        <v>14.878712908676347</v>
      </c>
      <c r="H108" s="9">
        <f t="shared" si="72"/>
        <v>14.878712908676347</v>
      </c>
      <c r="I108" s="9">
        <f t="shared" si="47"/>
        <v>0</v>
      </c>
      <c r="J108" s="10"/>
      <c r="K108" s="9">
        <f t="shared" si="48"/>
        <v>15.157758045524265</v>
      </c>
      <c r="L108" s="9">
        <f t="shared" si="49"/>
        <v>15.157758045524265</v>
      </c>
      <c r="M108" s="9">
        <f t="shared" si="50"/>
        <v>0</v>
      </c>
      <c r="N108" s="11">
        <f t="shared" si="51"/>
        <v>22.444219369358713</v>
      </c>
      <c r="O108" s="11">
        <f t="shared" si="52"/>
        <v>22.444219369358713</v>
      </c>
      <c r="P108" s="11">
        <f t="shared" si="53"/>
        <v>0</v>
      </c>
      <c r="Q108" s="11">
        <f t="shared" si="37"/>
        <v>21.158112790203599</v>
      </c>
      <c r="R108" s="11">
        <f t="shared" si="54"/>
        <v>21.158112790203599</v>
      </c>
      <c r="S108" s="11">
        <f t="shared" si="55"/>
        <v>0</v>
      </c>
      <c r="T108" s="11">
        <f t="shared" si="56"/>
        <v>15.936033267154681</v>
      </c>
      <c r="U108" s="11">
        <f t="shared" si="57"/>
        <v>15.936033267154681</v>
      </c>
      <c r="V108" s="11">
        <f t="shared" si="38"/>
        <v>0</v>
      </c>
      <c r="W108" s="11">
        <f t="shared" si="58"/>
        <v>20.024551564460086</v>
      </c>
      <c r="X108" s="11">
        <f t="shared" si="59"/>
        <v>20.024551564460086</v>
      </c>
      <c r="Y108" s="11">
        <f t="shared" si="39"/>
        <v>0</v>
      </c>
      <c r="Z108" s="11">
        <f t="shared" si="60"/>
        <v>21.856838962744909</v>
      </c>
      <c r="AA108" s="11">
        <f t="shared" si="61"/>
        <v>21.856838962744909</v>
      </c>
      <c r="AB108" s="11">
        <f t="shared" si="40"/>
        <v>0</v>
      </c>
      <c r="AC108" s="9">
        <f t="shared" si="62"/>
        <v>15.548619728020785</v>
      </c>
      <c r="AD108" s="9">
        <f t="shared" si="63"/>
        <v>15.548619728020785</v>
      </c>
      <c r="AE108" s="9">
        <f t="shared" si="41"/>
        <v>0</v>
      </c>
      <c r="AF108" s="9">
        <f t="shared" si="42"/>
        <v>16.76103019515989</v>
      </c>
      <c r="AG108" s="9">
        <f t="shared" si="64"/>
        <v>16.76103019515989</v>
      </c>
      <c r="AH108" s="9">
        <f t="shared" si="65"/>
        <v>0</v>
      </c>
      <c r="AI108" s="9">
        <f t="shared" si="43"/>
        <v>17.424702364143855</v>
      </c>
      <c r="AJ108" s="9">
        <f t="shared" si="66"/>
        <v>17.424702364143855</v>
      </c>
      <c r="AK108" s="9">
        <f t="shared" si="67"/>
        <v>0</v>
      </c>
      <c r="AL108" s="9">
        <f t="shared" si="44"/>
        <v>17.996165326674092</v>
      </c>
      <c r="AM108" s="9">
        <f t="shared" si="68"/>
        <v>17.996165326674092</v>
      </c>
      <c r="AN108" s="9">
        <f t="shared" si="69"/>
        <v>0</v>
      </c>
      <c r="AO108" s="9">
        <f t="shared" si="45"/>
        <v>16.399916701526184</v>
      </c>
      <c r="AP108" s="9">
        <f t="shared" si="70"/>
        <v>16.399916701526184</v>
      </c>
      <c r="AQ108" s="9">
        <f t="shared" si="71"/>
        <v>0</v>
      </c>
      <c r="AR108" s="10"/>
      <c r="AS108" s="10"/>
    </row>
    <row r="109" spans="2:45" hidden="1" x14ac:dyDescent="0.2">
      <c r="B109" s="12">
        <v>37104</v>
      </c>
      <c r="C109" s="13">
        <v>7.8208830906888913</v>
      </c>
      <c r="D109" s="13">
        <v>7.8208830906888913</v>
      </c>
      <c r="E109" s="14">
        <f t="shared" si="73"/>
        <v>0</v>
      </c>
      <c r="F109" s="8">
        <v>37134</v>
      </c>
      <c r="G109" s="9">
        <f>(+$D$305/C109)-1</f>
        <v>14.956714676962081</v>
      </c>
      <c r="H109" s="9">
        <f t="shared" si="72"/>
        <v>14.956714676962081</v>
      </c>
      <c r="I109" s="9">
        <f t="shared" si="47"/>
        <v>0</v>
      </c>
      <c r="J109" s="10"/>
      <c r="K109" s="9">
        <f t="shared" si="48"/>
        <v>15.237130580712257</v>
      </c>
      <c r="L109" s="9">
        <f t="shared" si="49"/>
        <v>15.237130580712257</v>
      </c>
      <c r="M109" s="9">
        <f t="shared" si="50"/>
        <v>0</v>
      </c>
      <c r="N109" s="11">
        <f t="shared" si="51"/>
        <v>22.559385540408346</v>
      </c>
      <c r="O109" s="11">
        <f t="shared" si="52"/>
        <v>22.559385540408346</v>
      </c>
      <c r="P109" s="11">
        <f t="shared" si="53"/>
        <v>0</v>
      </c>
      <c r="Q109" s="11">
        <f t="shared" si="37"/>
        <v>21.266961157791773</v>
      </c>
      <c r="R109" s="11">
        <f t="shared" si="54"/>
        <v>21.266961157791773</v>
      </c>
      <c r="S109" s="11">
        <f t="shared" si="55"/>
        <v>0</v>
      </c>
      <c r="T109" s="11">
        <f t="shared" si="56"/>
        <v>16.01922896130079</v>
      </c>
      <c r="U109" s="11">
        <f t="shared" si="57"/>
        <v>16.01922896130079</v>
      </c>
      <c r="V109" s="11">
        <f t="shared" si="38"/>
        <v>0</v>
      </c>
      <c r="W109" s="11">
        <f t="shared" si="58"/>
        <v>20.127831484493555</v>
      </c>
      <c r="X109" s="11">
        <f t="shared" si="59"/>
        <v>20.127831484493555</v>
      </c>
      <c r="Y109" s="11">
        <f t="shared" si="39"/>
        <v>0</v>
      </c>
      <c r="Z109" s="11">
        <f t="shared" si="60"/>
        <v>21.969119716655523</v>
      </c>
      <c r="AA109" s="11">
        <f t="shared" si="61"/>
        <v>21.969119716655523</v>
      </c>
      <c r="AB109" s="11">
        <f t="shared" si="40"/>
        <v>0</v>
      </c>
      <c r="AC109" s="9">
        <f t="shared" si="62"/>
        <v>15.629912311928422</v>
      </c>
      <c r="AD109" s="9">
        <f t="shared" si="63"/>
        <v>15.629912311928422</v>
      </c>
      <c r="AE109" s="9">
        <f t="shared" si="41"/>
        <v>0</v>
      </c>
      <c r="AF109" s="9">
        <f t="shared" si="42"/>
        <v>16.848278561558768</v>
      </c>
      <c r="AG109" s="9">
        <f t="shared" si="64"/>
        <v>16.848278561558768</v>
      </c>
      <c r="AH109" s="9">
        <f t="shared" si="65"/>
        <v>0</v>
      </c>
      <c r="AI109" s="9">
        <f t="shared" si="43"/>
        <v>17.515210919390565</v>
      </c>
      <c r="AJ109" s="9">
        <f t="shared" si="66"/>
        <v>17.515210919390565</v>
      </c>
      <c r="AK109" s="9">
        <f t="shared" si="67"/>
        <v>0</v>
      </c>
      <c r="AL109" s="9">
        <f t="shared" si="44"/>
        <v>18.089481107030515</v>
      </c>
      <c r="AM109" s="9">
        <f t="shared" si="68"/>
        <v>18.089481107030515</v>
      </c>
      <c r="AN109" s="9">
        <f t="shared" si="69"/>
        <v>0</v>
      </c>
      <c r="AO109" s="9">
        <f t="shared" si="45"/>
        <v>16.485391152670264</v>
      </c>
      <c r="AP109" s="9">
        <f t="shared" si="70"/>
        <v>16.485391152670264</v>
      </c>
      <c r="AQ109" s="9">
        <f t="shared" si="71"/>
        <v>0</v>
      </c>
      <c r="AR109" s="10"/>
      <c r="AS109" s="10"/>
    </row>
    <row r="110" spans="2:45" hidden="1" x14ac:dyDescent="0.2">
      <c r="B110" s="12">
        <v>37135</v>
      </c>
      <c r="C110" s="13">
        <v>7.786984059762192</v>
      </c>
      <c r="D110" s="13">
        <v>7.786984059762192</v>
      </c>
      <c r="E110" s="14">
        <f t="shared" si="73"/>
        <v>0</v>
      </c>
      <c r="F110" s="8">
        <v>37164</v>
      </c>
      <c r="G110" s="9">
        <f t="shared" si="46"/>
        <v>15.026178947104604</v>
      </c>
      <c r="H110" s="9">
        <f t="shared" si="72"/>
        <v>15.026178947104604</v>
      </c>
      <c r="I110" s="9">
        <f t="shared" si="47"/>
        <v>0</v>
      </c>
      <c r="J110" s="10"/>
      <c r="K110" s="9">
        <f t="shared" si="48"/>
        <v>15.307815583723965</v>
      </c>
      <c r="L110" s="9">
        <f t="shared" si="49"/>
        <v>15.307815583723965</v>
      </c>
      <c r="M110" s="9">
        <f t="shared" si="50"/>
        <v>0</v>
      </c>
      <c r="N110" s="11">
        <f t="shared" si="51"/>
        <v>22.661946471947317</v>
      </c>
      <c r="O110" s="11">
        <f t="shared" si="52"/>
        <v>22.661946471947317</v>
      </c>
      <c r="P110" s="11">
        <f t="shared" si="53"/>
        <v>0</v>
      </c>
      <c r="Q110" s="11">
        <f t="shared" si="37"/>
        <v>21.363895786030199</v>
      </c>
      <c r="R110" s="11">
        <f t="shared" si="54"/>
        <v>21.363895786030199</v>
      </c>
      <c r="S110" s="11">
        <f t="shared" si="55"/>
        <v>0</v>
      </c>
      <c r="T110" s="11">
        <f t="shared" si="56"/>
        <v>16.093318668494224</v>
      </c>
      <c r="U110" s="11">
        <f t="shared" si="57"/>
        <v>16.093318668494224</v>
      </c>
      <c r="V110" s="11">
        <f t="shared" si="38"/>
        <v>0</v>
      </c>
      <c r="W110" s="11">
        <f t="shared" si="58"/>
        <v>20.219807146368584</v>
      </c>
      <c r="X110" s="11">
        <f t="shared" si="59"/>
        <v>20.219807146368584</v>
      </c>
      <c r="Y110" s="11">
        <f t="shared" si="39"/>
        <v>0</v>
      </c>
      <c r="Z110" s="11">
        <f t="shared" si="60"/>
        <v>22.069111047530001</v>
      </c>
      <c r="AA110" s="11">
        <f t="shared" si="61"/>
        <v>22.069111047530001</v>
      </c>
      <c r="AB110" s="11">
        <f t="shared" si="40"/>
        <v>0</v>
      </c>
      <c r="AC110" s="9">
        <f t="shared" si="62"/>
        <v>15.702307209290979</v>
      </c>
      <c r="AD110" s="9">
        <f t="shared" si="63"/>
        <v>15.702307209290979</v>
      </c>
      <c r="AE110" s="9">
        <f t="shared" si="41"/>
        <v>0</v>
      </c>
      <c r="AF110" s="9">
        <f t="shared" si="42"/>
        <v>16.925977365396449</v>
      </c>
      <c r="AG110" s="9">
        <f t="shared" si="64"/>
        <v>16.925977365396449</v>
      </c>
      <c r="AH110" s="9">
        <f t="shared" si="65"/>
        <v>0</v>
      </c>
      <c r="AI110" s="9">
        <f t="shared" si="43"/>
        <v>17.59581307585497</v>
      </c>
      <c r="AJ110" s="9">
        <f t="shared" si="66"/>
        <v>17.59581307585497</v>
      </c>
      <c r="AK110" s="9">
        <f t="shared" si="67"/>
        <v>0</v>
      </c>
      <c r="AL110" s="9">
        <f t="shared" si="44"/>
        <v>18.172583230452819</v>
      </c>
      <c r="AM110" s="9">
        <f t="shared" si="68"/>
        <v>18.172583230452819</v>
      </c>
      <c r="AN110" s="9">
        <f t="shared" si="69"/>
        <v>0</v>
      </c>
      <c r="AO110" s="9">
        <f t="shared" si="45"/>
        <v>16.561510200930897</v>
      </c>
      <c r="AP110" s="9">
        <f t="shared" si="70"/>
        <v>16.561510200930897</v>
      </c>
      <c r="AQ110" s="9">
        <f t="shared" si="71"/>
        <v>0</v>
      </c>
      <c r="AR110" s="10"/>
      <c r="AS110" s="10"/>
    </row>
    <row r="111" spans="2:45" hidden="1" x14ac:dyDescent="0.2">
      <c r="B111" s="12">
        <v>37165</v>
      </c>
      <c r="C111" s="13">
        <v>7.6702207310146688</v>
      </c>
      <c r="D111" s="13">
        <v>7.6702207310146688</v>
      </c>
      <c r="E111" s="14">
        <f t="shared" si="73"/>
        <v>0</v>
      </c>
      <c r="F111" s="8">
        <v>37195</v>
      </c>
      <c r="G111" s="9">
        <f t="shared" si="46"/>
        <v>15.270144546869016</v>
      </c>
      <c r="H111" s="9">
        <f t="shared" si="72"/>
        <v>15.270144546869016</v>
      </c>
      <c r="I111" s="9">
        <f t="shared" si="47"/>
        <v>0</v>
      </c>
      <c r="J111" s="10"/>
      <c r="K111" s="9">
        <f t="shared" si="48"/>
        <v>15.556068521798728</v>
      </c>
      <c r="L111" s="9">
        <f t="shared" si="49"/>
        <v>15.556068521798728</v>
      </c>
      <c r="M111" s="9">
        <f t="shared" si="50"/>
        <v>0</v>
      </c>
      <c r="N111" s="11">
        <f t="shared" si="51"/>
        <v>23.022150921284567</v>
      </c>
      <c r="O111" s="11">
        <f t="shared" si="52"/>
        <v>23.022150921284567</v>
      </c>
      <c r="P111" s="11">
        <f t="shared" si="53"/>
        <v>0</v>
      </c>
      <c r="Q111" s="11">
        <f t="shared" si="37"/>
        <v>21.704340084481846</v>
      </c>
      <c r="R111" s="11">
        <f t="shared" si="54"/>
        <v>21.704340084481846</v>
      </c>
      <c r="S111" s="11">
        <f t="shared" si="55"/>
        <v>0</v>
      </c>
      <c r="T111" s="11">
        <f t="shared" si="56"/>
        <v>16.35352927482074</v>
      </c>
      <c r="U111" s="11">
        <f t="shared" si="57"/>
        <v>16.35352927482074</v>
      </c>
      <c r="V111" s="11">
        <f t="shared" si="38"/>
        <v>0</v>
      </c>
      <c r="W111" s="11">
        <f t="shared" si="58"/>
        <v>20.542835049303875</v>
      </c>
      <c r="X111" s="11">
        <f t="shared" si="59"/>
        <v>20.542835049303875</v>
      </c>
      <c r="Y111" s="11">
        <f t="shared" si="39"/>
        <v>0</v>
      </c>
      <c r="Z111" s="11">
        <f t="shared" si="60"/>
        <v>22.420290797320529</v>
      </c>
      <c r="AA111" s="11">
        <f t="shared" si="61"/>
        <v>22.420290797320529</v>
      </c>
      <c r="AB111" s="11">
        <f t="shared" si="40"/>
        <v>0</v>
      </c>
      <c r="AC111" s="9">
        <f t="shared" si="62"/>
        <v>15.956565470677752</v>
      </c>
      <c r="AD111" s="9">
        <f t="shared" si="63"/>
        <v>15.956565470677752</v>
      </c>
      <c r="AE111" s="9">
        <f t="shared" si="41"/>
        <v>0</v>
      </c>
      <c r="AF111" s="9">
        <f t="shared" si="42"/>
        <v>17.198863487144287</v>
      </c>
      <c r="AG111" s="9">
        <f t="shared" si="64"/>
        <v>17.198863487144287</v>
      </c>
      <c r="AH111" s="9">
        <f t="shared" si="65"/>
        <v>0</v>
      </c>
      <c r="AI111" s="9">
        <f t="shared" si="43"/>
        <v>17.878896068072368</v>
      </c>
      <c r="AJ111" s="9">
        <f t="shared" si="66"/>
        <v>17.878896068072368</v>
      </c>
      <c r="AK111" s="9">
        <f t="shared" si="67"/>
        <v>0</v>
      </c>
      <c r="AL111" s="9">
        <f t="shared" si="44"/>
        <v>18.464446361539068</v>
      </c>
      <c r="AM111" s="9">
        <f t="shared" si="68"/>
        <v>18.464446361539068</v>
      </c>
      <c r="AN111" s="9">
        <f t="shared" si="69"/>
        <v>0</v>
      </c>
      <c r="AO111" s="9">
        <f t="shared" si="45"/>
        <v>16.828848060010085</v>
      </c>
      <c r="AP111" s="9">
        <f t="shared" si="70"/>
        <v>16.828848060010085</v>
      </c>
      <c r="AQ111" s="9">
        <f t="shared" si="71"/>
        <v>0</v>
      </c>
      <c r="AR111" s="10"/>
      <c r="AS111" s="10"/>
    </row>
    <row r="112" spans="2:45" hidden="1" x14ac:dyDescent="0.2">
      <c r="B112" s="12">
        <v>37196</v>
      </c>
      <c r="C112" s="13">
        <v>7.5632504556459716</v>
      </c>
      <c r="D112" s="13">
        <v>7.5632504556459716</v>
      </c>
      <c r="E112" s="14">
        <f t="shared" si="73"/>
        <v>0</v>
      </c>
      <c r="F112" s="8">
        <v>37225</v>
      </c>
      <c r="G112" s="9">
        <f t="shared" si="46"/>
        <v>15.500260137073735</v>
      </c>
      <c r="H112" s="9">
        <f t="shared" si="72"/>
        <v>15.500260137073735</v>
      </c>
      <c r="I112" s="9">
        <f t="shared" si="47"/>
        <v>0</v>
      </c>
      <c r="J112" s="10"/>
      <c r="K112" s="9">
        <f t="shared" si="48"/>
        <v>15.790228056668788</v>
      </c>
      <c r="L112" s="9">
        <f t="shared" si="49"/>
        <v>15.790228056668788</v>
      </c>
      <c r="M112" s="9">
        <f t="shared" si="50"/>
        <v>0</v>
      </c>
      <c r="N112" s="11">
        <f t="shared" si="51"/>
        <v>23.361906442282812</v>
      </c>
      <c r="O112" s="11">
        <f t="shared" si="52"/>
        <v>23.361906442282812</v>
      </c>
      <c r="P112" s="11">
        <f t="shared" si="53"/>
        <v>0</v>
      </c>
      <c r="Q112" s="11">
        <f t="shared" si="37"/>
        <v>22.025457245039256</v>
      </c>
      <c r="R112" s="11">
        <f t="shared" si="54"/>
        <v>22.025457245039256</v>
      </c>
      <c r="S112" s="11">
        <f t="shared" si="55"/>
        <v>0</v>
      </c>
      <c r="T112" s="11">
        <f t="shared" si="56"/>
        <v>16.598967637074182</v>
      </c>
      <c r="U112" s="11">
        <f t="shared" si="57"/>
        <v>16.598967637074182</v>
      </c>
      <c r="V112" s="11">
        <f t="shared" si="38"/>
        <v>0</v>
      </c>
      <c r="W112" s="11">
        <f t="shared" si="58"/>
        <v>20.847524549005183</v>
      </c>
      <c r="X112" s="11">
        <f t="shared" si="59"/>
        <v>20.847524549005183</v>
      </c>
      <c r="Y112" s="11">
        <f t="shared" si="39"/>
        <v>0</v>
      </c>
      <c r="Z112" s="11">
        <f t="shared" si="60"/>
        <v>22.751533954015699</v>
      </c>
      <c r="AA112" s="11">
        <f t="shared" si="61"/>
        <v>22.751533954015699</v>
      </c>
      <c r="AB112" s="11">
        <f t="shared" si="40"/>
        <v>0</v>
      </c>
      <c r="AC112" s="9">
        <f t="shared" si="62"/>
        <v>16.196389404625581</v>
      </c>
      <c r="AD112" s="9">
        <f t="shared" si="63"/>
        <v>16.196389404625581</v>
      </c>
      <c r="AE112" s="9">
        <f t="shared" si="41"/>
        <v>0</v>
      </c>
      <c r="AF112" s="9">
        <f t="shared" si="42"/>
        <v>17.456257771524214</v>
      </c>
      <c r="AG112" s="9">
        <f t="shared" si="64"/>
        <v>17.456257771524214</v>
      </c>
      <c r="AH112" s="9">
        <f t="shared" si="65"/>
        <v>0</v>
      </c>
      <c r="AI112" s="9">
        <f t="shared" si="43"/>
        <v>18.145908343138728</v>
      </c>
      <c r="AJ112" s="9">
        <f t="shared" si="66"/>
        <v>18.145908343138728</v>
      </c>
      <c r="AK112" s="9">
        <f t="shared" si="67"/>
        <v>0</v>
      </c>
      <c r="AL112" s="9">
        <f t="shared" si="44"/>
        <v>18.739740324022986</v>
      </c>
      <c r="AM112" s="9">
        <f t="shared" si="68"/>
        <v>18.739740324022986</v>
      </c>
      <c r="AN112" s="9">
        <f t="shared" si="69"/>
        <v>0</v>
      </c>
      <c r="AO112" s="9">
        <f t="shared" si="45"/>
        <v>17.081009058468393</v>
      </c>
      <c r="AP112" s="9">
        <f t="shared" si="70"/>
        <v>17.081009058468393</v>
      </c>
      <c r="AQ112" s="9">
        <f t="shared" si="71"/>
        <v>0</v>
      </c>
      <c r="AR112" s="10"/>
      <c r="AS112" s="10"/>
    </row>
    <row r="113" spans="2:45" hidden="1" x14ac:dyDescent="0.2">
      <c r="B113" s="12">
        <v>37226</v>
      </c>
      <c r="C113" s="13">
        <v>7.5496908432752914</v>
      </c>
      <c r="D113" s="13">
        <v>7.5496908432752914</v>
      </c>
      <c r="E113" s="14">
        <f t="shared" si="73"/>
        <v>0</v>
      </c>
      <c r="F113" s="8">
        <v>37256</v>
      </c>
      <c r="G113" s="9">
        <f t="shared" si="46"/>
        <v>15.529895407725036</v>
      </c>
      <c r="H113" s="9">
        <f t="shared" si="72"/>
        <v>15.529895407725036</v>
      </c>
      <c r="I113" s="9">
        <f t="shared" si="47"/>
        <v>0</v>
      </c>
      <c r="J113" s="10"/>
      <c r="K113" s="9">
        <f t="shared" si="48"/>
        <v>15.820384123823054</v>
      </c>
      <c r="L113" s="9">
        <f t="shared" si="49"/>
        <v>15.820384123823054</v>
      </c>
      <c r="M113" s="9">
        <f t="shared" si="50"/>
        <v>0</v>
      </c>
      <c r="N113" s="11">
        <f t="shared" si="51"/>
        <v>23.405661612504431</v>
      </c>
      <c r="O113" s="11">
        <f t="shared" si="52"/>
        <v>23.405661612504431</v>
      </c>
      <c r="P113" s="11">
        <f t="shared" si="53"/>
        <v>0</v>
      </c>
      <c r="Q113" s="11">
        <f t="shared" si="37"/>
        <v>22.066812087427074</v>
      </c>
      <c r="R113" s="11">
        <f t="shared" si="54"/>
        <v>22.066812087427074</v>
      </c>
      <c r="S113" s="11">
        <f t="shared" si="55"/>
        <v>0</v>
      </c>
      <c r="T113" s="11">
        <f t="shared" si="56"/>
        <v>16.630576239894708</v>
      </c>
      <c r="U113" s="11">
        <f t="shared" si="57"/>
        <v>16.630576239894708</v>
      </c>
      <c r="V113" s="11">
        <f t="shared" si="38"/>
        <v>0</v>
      </c>
      <c r="W113" s="11">
        <f t="shared" si="58"/>
        <v>20.886763766913994</v>
      </c>
      <c r="X113" s="11">
        <f t="shared" si="59"/>
        <v>20.886763766913994</v>
      </c>
      <c r="Y113" s="11">
        <f t="shared" si="39"/>
        <v>0</v>
      </c>
      <c r="Z113" s="11">
        <f t="shared" si="60"/>
        <v>22.794192865527602</v>
      </c>
      <c r="AA113" s="11">
        <f t="shared" si="61"/>
        <v>22.794192865527602</v>
      </c>
      <c r="AB113" s="11">
        <f t="shared" si="40"/>
        <v>0</v>
      </c>
      <c r="AC113" s="9">
        <f t="shared" si="62"/>
        <v>16.22727495733794</v>
      </c>
      <c r="AD113" s="9">
        <f t="shared" si="63"/>
        <v>16.22727495733794</v>
      </c>
      <c r="AE113" s="9">
        <f t="shared" si="41"/>
        <v>0</v>
      </c>
      <c r="AF113" s="9">
        <f t="shared" si="42"/>
        <v>17.489406109170137</v>
      </c>
      <c r="AG113" s="9">
        <f t="shared" si="64"/>
        <v>17.489406109170137</v>
      </c>
      <c r="AH113" s="9">
        <f t="shared" si="65"/>
        <v>0</v>
      </c>
      <c r="AI113" s="9">
        <f t="shared" si="43"/>
        <v>18.18029532679234</v>
      </c>
      <c r="AJ113" s="9">
        <f t="shared" si="66"/>
        <v>18.18029532679234</v>
      </c>
      <c r="AK113" s="9">
        <f t="shared" si="67"/>
        <v>0</v>
      </c>
      <c r="AL113" s="9">
        <f t="shared" si="44"/>
        <v>18.775193858829653</v>
      </c>
      <c r="AM113" s="9">
        <f t="shared" si="68"/>
        <v>18.775193858829653</v>
      </c>
      <c r="AN113" s="9">
        <f t="shared" si="69"/>
        <v>0</v>
      </c>
      <c r="AO113" s="9">
        <f t="shared" si="45"/>
        <v>17.113483431153728</v>
      </c>
      <c r="AP113" s="9">
        <f t="shared" si="70"/>
        <v>17.113483431153728</v>
      </c>
      <c r="AQ113" s="9">
        <f t="shared" si="71"/>
        <v>0</v>
      </c>
      <c r="AR113" s="10"/>
      <c r="AS113" s="10"/>
    </row>
    <row r="114" spans="2:45" hidden="1" x14ac:dyDescent="0.2">
      <c r="B114" s="12">
        <v>37257</v>
      </c>
      <c r="C114" s="13">
        <v>8.0303037706360598</v>
      </c>
      <c r="D114" s="13">
        <v>8.0303037706360598</v>
      </c>
      <c r="E114" s="14">
        <f t="shared" si="73"/>
        <v>0</v>
      </c>
      <c r="F114" s="8">
        <v>37287</v>
      </c>
      <c r="G114" s="9">
        <f t="shared" si="46"/>
        <v>14.540582718219545</v>
      </c>
      <c r="H114" s="9">
        <f t="shared" si="72"/>
        <v>14.540582718219545</v>
      </c>
      <c r="I114" s="9">
        <f t="shared" si="47"/>
        <v>0</v>
      </c>
      <c r="J114" s="10"/>
      <c r="K114" s="9">
        <f t="shared" si="48"/>
        <v>14.813685711909445</v>
      </c>
      <c r="L114" s="9">
        <f t="shared" si="49"/>
        <v>14.813685711909445</v>
      </c>
      <c r="M114" s="9">
        <f t="shared" si="50"/>
        <v>0</v>
      </c>
      <c r="N114" s="11">
        <f t="shared" si="51"/>
        <v>21.944985054457735</v>
      </c>
      <c r="O114" s="11">
        <f t="shared" si="52"/>
        <v>21.944985054457735</v>
      </c>
      <c r="P114" s="11">
        <f t="shared" si="53"/>
        <v>0</v>
      </c>
      <c r="Q114" s="11">
        <f t="shared" si="37"/>
        <v>20.686265547860618</v>
      </c>
      <c r="R114" s="11">
        <f t="shared" si="54"/>
        <v>20.686265547860618</v>
      </c>
      <c r="S114" s="11">
        <f t="shared" si="55"/>
        <v>0</v>
      </c>
      <c r="T114" s="11">
        <f t="shared" si="56"/>
        <v>15.575387905837225</v>
      </c>
      <c r="U114" s="11">
        <f t="shared" si="57"/>
        <v>15.575387905837225</v>
      </c>
      <c r="V114" s="11">
        <f t="shared" si="38"/>
        <v>0</v>
      </c>
      <c r="W114" s="11">
        <f t="shared" si="58"/>
        <v>19.576843008631528</v>
      </c>
      <c r="X114" s="11">
        <f t="shared" si="59"/>
        <v>19.576843008631528</v>
      </c>
      <c r="Y114" s="11">
        <f t="shared" si="39"/>
        <v>0</v>
      </c>
      <c r="Z114" s="11">
        <f t="shared" si="60"/>
        <v>21.370112654626425</v>
      </c>
      <c r="AA114" s="11">
        <f t="shared" si="61"/>
        <v>21.370112654626425</v>
      </c>
      <c r="AB114" s="11">
        <f t="shared" si="40"/>
        <v>0</v>
      </c>
      <c r="AC114" s="9">
        <f t="shared" si="62"/>
        <v>15.196224167208339</v>
      </c>
      <c r="AD114" s="9">
        <f t="shared" si="63"/>
        <v>15.196224167208339</v>
      </c>
      <c r="AE114" s="9">
        <f t="shared" si="41"/>
        <v>0</v>
      </c>
      <c r="AF114" s="9">
        <f t="shared" si="42"/>
        <v>16.382816888002171</v>
      </c>
      <c r="AG114" s="9">
        <f t="shared" si="64"/>
        <v>16.382816888002171</v>
      </c>
      <c r="AH114" s="9">
        <f t="shared" si="65"/>
        <v>0</v>
      </c>
      <c r="AI114" s="9">
        <f t="shared" si="43"/>
        <v>17.032356450761057</v>
      </c>
      <c r="AJ114" s="9">
        <f t="shared" si="66"/>
        <v>17.032356450761057</v>
      </c>
      <c r="AK114" s="9">
        <f t="shared" si="67"/>
        <v>0</v>
      </c>
      <c r="AL114" s="9">
        <f t="shared" si="44"/>
        <v>17.591650361462555</v>
      </c>
      <c r="AM114" s="9">
        <f t="shared" si="68"/>
        <v>17.591650361462555</v>
      </c>
      <c r="AN114" s="9">
        <f t="shared" si="69"/>
        <v>0</v>
      </c>
      <c r="AO114" s="9">
        <f t="shared" si="45"/>
        <v>16.029393147000253</v>
      </c>
      <c r="AP114" s="9">
        <f t="shared" si="70"/>
        <v>16.029393147000253</v>
      </c>
      <c r="AQ114" s="9">
        <f t="shared" si="71"/>
        <v>0</v>
      </c>
      <c r="AR114" s="10"/>
      <c r="AS114" s="10"/>
    </row>
    <row r="115" spans="2:45" hidden="1" x14ac:dyDescent="0.2">
      <c r="B115" s="12">
        <v>37288</v>
      </c>
      <c r="C115" s="13">
        <v>9.0201554736957021</v>
      </c>
      <c r="D115" s="13">
        <v>9.0201554736957021</v>
      </c>
      <c r="E115" s="14">
        <f t="shared" si="73"/>
        <v>0</v>
      </c>
      <c r="F115" s="8">
        <v>37315</v>
      </c>
      <c r="G115" s="9">
        <f t="shared" si="46"/>
        <v>12.83519390147155</v>
      </c>
      <c r="H115" s="9">
        <f t="shared" si="72"/>
        <v>12.83519390147155</v>
      </c>
      <c r="I115" s="9">
        <f t="shared" si="47"/>
        <v>0</v>
      </c>
      <c r="J115" s="10"/>
      <c r="K115" s="9">
        <f t="shared" si="48"/>
        <v>13.078327182976004</v>
      </c>
      <c r="L115" s="9">
        <f t="shared" si="49"/>
        <v>13.078327182976004</v>
      </c>
      <c r="M115" s="9">
        <f t="shared" si="50"/>
        <v>0</v>
      </c>
      <c r="N115" s="11">
        <f t="shared" si="51"/>
        <v>19.42705367300146</v>
      </c>
      <c r="O115" s="11">
        <f t="shared" si="52"/>
        <v>19.42705367300146</v>
      </c>
      <c r="P115" s="11">
        <f t="shared" si="53"/>
        <v>0</v>
      </c>
      <c r="Q115" s="11">
        <f t="shared" si="37"/>
        <v>18.306463232018888</v>
      </c>
      <c r="R115" s="11">
        <f t="shared" si="54"/>
        <v>18.306463232018888</v>
      </c>
      <c r="S115" s="11">
        <f t="shared" si="55"/>
        <v>0</v>
      </c>
      <c r="T115" s="11">
        <f t="shared" si="56"/>
        <v>13.756441880426324</v>
      </c>
      <c r="U115" s="11">
        <f t="shared" si="57"/>
        <v>13.756441880426324</v>
      </c>
      <c r="V115" s="11">
        <f t="shared" si="38"/>
        <v>0</v>
      </c>
      <c r="W115" s="11">
        <f t="shared" si="58"/>
        <v>17.31878624286054</v>
      </c>
      <c r="X115" s="11">
        <f t="shared" si="59"/>
        <v>17.31878624286054</v>
      </c>
      <c r="Y115" s="11">
        <f t="shared" si="39"/>
        <v>0</v>
      </c>
      <c r="Z115" s="11">
        <f t="shared" si="60"/>
        <v>18.915266485578559</v>
      </c>
      <c r="AA115" s="11">
        <f t="shared" si="61"/>
        <v>18.915266485578559</v>
      </c>
      <c r="AB115" s="11">
        <f t="shared" si="40"/>
        <v>0</v>
      </c>
      <c r="AC115" s="9">
        <f t="shared" si="62"/>
        <v>13.418886723103464</v>
      </c>
      <c r="AD115" s="9">
        <f t="shared" si="63"/>
        <v>13.418886723103464</v>
      </c>
      <c r="AE115" s="9">
        <f t="shared" si="41"/>
        <v>0</v>
      </c>
      <c r="AF115" s="9">
        <f t="shared" si="42"/>
        <v>14.475265410564818</v>
      </c>
      <c r="AG115" s="9">
        <f t="shared" si="64"/>
        <v>14.475265410564818</v>
      </c>
      <c r="AH115" s="9">
        <f t="shared" si="65"/>
        <v>0</v>
      </c>
      <c r="AI115" s="9">
        <f t="shared" si="43"/>
        <v>15.053525953324943</v>
      </c>
      <c r="AJ115" s="9">
        <f t="shared" si="66"/>
        <v>15.053525953324943</v>
      </c>
      <c r="AK115" s="9">
        <f t="shared" si="67"/>
        <v>0</v>
      </c>
      <c r="AL115" s="9">
        <f t="shared" si="44"/>
        <v>15.551444200199668</v>
      </c>
      <c r="AM115" s="9">
        <f t="shared" si="68"/>
        <v>15.551444200199668</v>
      </c>
      <c r="AN115" s="9">
        <f t="shared" si="69"/>
        <v>0</v>
      </c>
      <c r="AO115" s="9">
        <f t="shared" si="45"/>
        <v>14.160625601054175</v>
      </c>
      <c r="AP115" s="9">
        <f t="shared" si="70"/>
        <v>14.160625601054175</v>
      </c>
      <c r="AQ115" s="9">
        <f t="shared" si="71"/>
        <v>0</v>
      </c>
      <c r="AR115" s="10"/>
      <c r="AS115" s="10"/>
    </row>
    <row r="116" spans="2:45" hidden="1" x14ac:dyDescent="0.2">
      <c r="B116" s="12">
        <v>37316</v>
      </c>
      <c r="C116" s="13">
        <v>10.154643042042599</v>
      </c>
      <c r="D116" s="13">
        <v>10.154643042042599</v>
      </c>
      <c r="E116" s="14">
        <f t="shared" si="73"/>
        <v>0</v>
      </c>
      <c r="F116" s="8">
        <v>37346</v>
      </c>
      <c r="G116" s="9">
        <f t="shared" si="46"/>
        <v>11.289511259363525</v>
      </c>
      <c r="H116" s="9">
        <f t="shared" si="72"/>
        <v>11.289511259363525</v>
      </c>
      <c r="I116" s="9">
        <f t="shared" si="47"/>
        <v>0</v>
      </c>
      <c r="J116" s="10"/>
      <c r="K116" s="9">
        <f t="shared" si="48"/>
        <v>11.505481430931354</v>
      </c>
      <c r="L116" s="9">
        <f t="shared" si="49"/>
        <v>11.505481430931354</v>
      </c>
      <c r="M116" s="9">
        <f t="shared" si="50"/>
        <v>0</v>
      </c>
      <c r="N116" s="11">
        <f t="shared" si="51"/>
        <v>17.144921415468801</v>
      </c>
      <c r="O116" s="11">
        <f t="shared" si="52"/>
        <v>17.144921415468801</v>
      </c>
      <c r="P116" s="11">
        <f t="shared" si="53"/>
        <v>0</v>
      </c>
      <c r="Q116" s="11">
        <f t="shared" si="37"/>
        <v>16.14952453562271</v>
      </c>
      <c r="R116" s="11">
        <f t="shared" si="54"/>
        <v>16.14952453562271</v>
      </c>
      <c r="S116" s="11">
        <f t="shared" si="55"/>
        <v>0</v>
      </c>
      <c r="T116" s="11">
        <f t="shared" si="56"/>
        <v>12.107836429987001</v>
      </c>
      <c r="U116" s="11">
        <f t="shared" si="57"/>
        <v>12.107836429987001</v>
      </c>
      <c r="V116" s="11">
        <f t="shared" si="38"/>
        <v>0</v>
      </c>
      <c r="W116" s="11">
        <f t="shared" si="58"/>
        <v>15.272191874778343</v>
      </c>
      <c r="X116" s="11">
        <f t="shared" si="59"/>
        <v>15.272191874778343</v>
      </c>
      <c r="Y116" s="11">
        <f t="shared" si="39"/>
        <v>0</v>
      </c>
      <c r="Z116" s="11">
        <f t="shared" si="60"/>
        <v>16.690311639341072</v>
      </c>
      <c r="AA116" s="11">
        <f t="shared" si="61"/>
        <v>16.690311639341072</v>
      </c>
      <c r="AB116" s="11">
        <f t="shared" si="40"/>
        <v>0</v>
      </c>
      <c r="AC116" s="9">
        <f t="shared" si="62"/>
        <v>11.807993295433297</v>
      </c>
      <c r="AD116" s="9">
        <f t="shared" si="63"/>
        <v>11.807993295433297</v>
      </c>
      <c r="AE116" s="9">
        <f t="shared" si="41"/>
        <v>0</v>
      </c>
      <c r="AF116" s="9">
        <f t="shared" si="42"/>
        <v>12.74635222745572</v>
      </c>
      <c r="AG116" s="9">
        <f t="shared" si="64"/>
        <v>12.74635222745572</v>
      </c>
      <c r="AH116" s="9">
        <f t="shared" si="65"/>
        <v>0</v>
      </c>
      <c r="AI116" s="9">
        <f t="shared" si="43"/>
        <v>13.260008884652287</v>
      </c>
      <c r="AJ116" s="9">
        <f t="shared" si="66"/>
        <v>13.260008884652287</v>
      </c>
      <c r="AK116" s="9">
        <f t="shared" si="67"/>
        <v>0</v>
      </c>
      <c r="AL116" s="9">
        <f t="shared" si="44"/>
        <v>13.70229917308537</v>
      </c>
      <c r="AM116" s="9">
        <f t="shared" si="68"/>
        <v>13.70229917308537</v>
      </c>
      <c r="AN116" s="9">
        <f t="shared" si="69"/>
        <v>0</v>
      </c>
      <c r="AO116" s="9">
        <f t="shared" si="45"/>
        <v>12.46686431357735</v>
      </c>
      <c r="AP116" s="9">
        <f t="shared" si="70"/>
        <v>12.46686431357735</v>
      </c>
      <c r="AQ116" s="9">
        <f t="shared" si="71"/>
        <v>0</v>
      </c>
      <c r="AR116" s="10"/>
      <c r="AS116" s="10"/>
    </row>
    <row r="117" spans="2:45" hidden="1" x14ac:dyDescent="0.2">
      <c r="B117" s="12">
        <v>37347</v>
      </c>
      <c r="C117" s="13">
        <v>12.176531908870665</v>
      </c>
      <c r="D117" s="13">
        <v>12.176531908870665</v>
      </c>
      <c r="E117" s="14">
        <f t="shared" si="73"/>
        <v>0</v>
      </c>
      <c r="F117" s="8">
        <v>37376</v>
      </c>
      <c r="G117" s="9">
        <f t="shared" si="46"/>
        <v>9.2488623964501553</v>
      </c>
      <c r="H117" s="9">
        <f t="shared" si="72"/>
        <v>9.2488623964501553</v>
      </c>
      <c r="I117" s="9">
        <f t="shared" si="47"/>
        <v>0</v>
      </c>
      <c r="J117" s="10"/>
      <c r="K117" s="9">
        <f t="shared" si="48"/>
        <v>9.4289711512592582</v>
      </c>
      <c r="L117" s="9">
        <f t="shared" si="49"/>
        <v>9.4289711512592582</v>
      </c>
      <c r="M117" s="9">
        <f t="shared" si="50"/>
        <v>0</v>
      </c>
      <c r="N117" s="11">
        <f t="shared" si="51"/>
        <v>14.131993360586455</v>
      </c>
      <c r="O117" s="11">
        <f t="shared" si="52"/>
        <v>14.131993360586455</v>
      </c>
      <c r="P117" s="11">
        <f t="shared" si="53"/>
        <v>0</v>
      </c>
      <c r="Q117" s="11">
        <f t="shared" si="37"/>
        <v>13.301880149727429</v>
      </c>
      <c r="R117" s="11">
        <f t="shared" si="54"/>
        <v>13.301880149727429</v>
      </c>
      <c r="S117" s="11">
        <f t="shared" si="55"/>
        <v>0</v>
      </c>
      <c r="T117" s="11">
        <f t="shared" si="56"/>
        <v>9.9313063026617669</v>
      </c>
      <c r="U117" s="11">
        <f t="shared" si="57"/>
        <v>9.9313063026617669</v>
      </c>
      <c r="V117" s="11">
        <f t="shared" si="38"/>
        <v>0</v>
      </c>
      <c r="W117" s="11">
        <f t="shared" si="58"/>
        <v>12.570226829498395</v>
      </c>
      <c r="X117" s="11">
        <f t="shared" si="59"/>
        <v>12.570226829498395</v>
      </c>
      <c r="Y117" s="11">
        <f t="shared" si="39"/>
        <v>0</v>
      </c>
      <c r="Z117" s="11">
        <f t="shared" si="60"/>
        <v>13.752870632165159</v>
      </c>
      <c r="AA117" s="11">
        <f t="shared" si="61"/>
        <v>13.752870632165159</v>
      </c>
      <c r="AB117" s="11">
        <f t="shared" si="40"/>
        <v>0</v>
      </c>
      <c r="AC117" s="9">
        <f t="shared" si="62"/>
        <v>9.681251523288843</v>
      </c>
      <c r="AD117" s="9">
        <f t="shared" si="63"/>
        <v>9.681251523288843</v>
      </c>
      <c r="AE117" s="9">
        <f t="shared" si="41"/>
        <v>0</v>
      </c>
      <c r="AF117" s="9">
        <f t="shared" si="42"/>
        <v>10.463797823936099</v>
      </c>
      <c r="AG117" s="9">
        <f t="shared" si="64"/>
        <v>10.463797823936099</v>
      </c>
      <c r="AH117" s="9">
        <f t="shared" si="65"/>
        <v>0</v>
      </c>
      <c r="AI117" s="9">
        <f t="shared" si="43"/>
        <v>10.892162816450931</v>
      </c>
      <c r="AJ117" s="9">
        <f t="shared" si="66"/>
        <v>10.892162816450931</v>
      </c>
      <c r="AK117" s="9">
        <f t="shared" si="67"/>
        <v>0</v>
      </c>
      <c r="AL117" s="9">
        <f t="shared" si="44"/>
        <v>11.261011683567855</v>
      </c>
      <c r="AM117" s="9">
        <f t="shared" si="68"/>
        <v>11.261011683567855</v>
      </c>
      <c r="AN117" s="9">
        <f t="shared" si="69"/>
        <v>0</v>
      </c>
      <c r="AO117" s="9">
        <f t="shared" si="45"/>
        <v>10.230718321394622</v>
      </c>
      <c r="AP117" s="9">
        <f t="shared" si="70"/>
        <v>10.230718321394622</v>
      </c>
      <c r="AQ117" s="9">
        <f t="shared" si="71"/>
        <v>0</v>
      </c>
      <c r="AR117" s="10"/>
      <c r="AS117" s="10"/>
    </row>
    <row r="118" spans="2:45" hidden="1" x14ac:dyDescent="0.2">
      <c r="B118" s="12">
        <v>37377</v>
      </c>
      <c r="C118" s="13">
        <v>13.677882323024292</v>
      </c>
      <c r="D118" s="13">
        <v>13.677882323024292</v>
      </c>
      <c r="E118" s="14">
        <f t="shared" si="73"/>
        <v>0</v>
      </c>
      <c r="F118" s="8">
        <v>37407</v>
      </c>
      <c r="G118" s="9">
        <f t="shared" si="46"/>
        <v>8.1238977681456372</v>
      </c>
      <c r="H118" s="9">
        <f t="shared" si="72"/>
        <v>8.1238977681456372</v>
      </c>
      <c r="I118" s="9">
        <f t="shared" si="47"/>
        <v>0</v>
      </c>
      <c r="J118" s="10"/>
      <c r="K118" s="9">
        <f t="shared" si="48"/>
        <v>8.2842369162832323</v>
      </c>
      <c r="L118" s="9">
        <f t="shared" si="49"/>
        <v>8.2842369162832323</v>
      </c>
      <c r="M118" s="9">
        <f t="shared" si="50"/>
        <v>0</v>
      </c>
      <c r="N118" s="11">
        <f t="shared" si="51"/>
        <v>12.471032697060057</v>
      </c>
      <c r="O118" s="11">
        <f t="shared" si="52"/>
        <v>12.471032697060057</v>
      </c>
      <c r="P118" s="11">
        <f t="shared" si="53"/>
        <v>0</v>
      </c>
      <c r="Q118" s="11">
        <f t="shared" si="37"/>
        <v>11.732036720834618</v>
      </c>
      <c r="R118" s="11">
        <f t="shared" si="54"/>
        <v>11.732036720834618</v>
      </c>
      <c r="S118" s="11">
        <f t="shared" si="55"/>
        <v>0</v>
      </c>
      <c r="T118" s="11">
        <f t="shared" si="56"/>
        <v>8.7314333356955878</v>
      </c>
      <c r="U118" s="11">
        <f t="shared" si="57"/>
        <v>8.7314333356955878</v>
      </c>
      <c r="V118" s="11">
        <f t="shared" si="38"/>
        <v>0</v>
      </c>
      <c r="W118" s="11">
        <f t="shared" si="58"/>
        <v>11.080693202181642</v>
      </c>
      <c r="X118" s="11">
        <f t="shared" si="59"/>
        <v>11.080693202181642</v>
      </c>
      <c r="Y118" s="11">
        <f t="shared" si="39"/>
        <v>0</v>
      </c>
      <c r="Z118" s="11">
        <f t="shared" si="60"/>
        <v>12.133524310090744</v>
      </c>
      <c r="AA118" s="11">
        <f t="shared" si="61"/>
        <v>12.133524310090744</v>
      </c>
      <c r="AB118" s="11">
        <f t="shared" si="40"/>
        <v>0</v>
      </c>
      <c r="AC118" s="9">
        <f t="shared" si="62"/>
        <v>8.5088257764190587</v>
      </c>
      <c r="AD118" s="9">
        <f t="shared" si="63"/>
        <v>8.5088257764190587</v>
      </c>
      <c r="AE118" s="9">
        <f t="shared" si="41"/>
        <v>0</v>
      </c>
      <c r="AF118" s="9">
        <f t="shared" si="42"/>
        <v>9.2054760161977818</v>
      </c>
      <c r="AG118" s="9">
        <f t="shared" si="64"/>
        <v>9.2054760161977818</v>
      </c>
      <c r="AH118" s="9">
        <f t="shared" si="65"/>
        <v>0</v>
      </c>
      <c r="AI118" s="9">
        <f t="shared" si="43"/>
        <v>9.5868215985632457</v>
      </c>
      <c r="AJ118" s="9">
        <f t="shared" si="66"/>
        <v>9.5868215985632457</v>
      </c>
      <c r="AK118" s="9">
        <f t="shared" si="67"/>
        <v>0</v>
      </c>
      <c r="AL118" s="9">
        <f t="shared" si="44"/>
        <v>9.9151838328573447</v>
      </c>
      <c r="AM118" s="9">
        <f t="shared" si="68"/>
        <v>9.9151838328573447</v>
      </c>
      <c r="AN118" s="9">
        <f t="shared" si="69"/>
        <v>0</v>
      </c>
      <c r="AO118" s="9">
        <f t="shared" si="45"/>
        <v>8.9979804453942105</v>
      </c>
      <c r="AP118" s="9">
        <f t="shared" si="70"/>
        <v>8.9979804453942105</v>
      </c>
      <c r="AQ118" s="9">
        <f t="shared" si="71"/>
        <v>0</v>
      </c>
      <c r="AR118" s="10"/>
      <c r="AS118" s="10"/>
    </row>
    <row r="119" spans="2:45" hidden="1" x14ac:dyDescent="0.2">
      <c r="B119" s="12">
        <v>37408</v>
      </c>
      <c r="C119" s="13">
        <v>14.84626892229789</v>
      </c>
      <c r="D119" s="13">
        <v>14.84626892229789</v>
      </c>
      <c r="E119" s="14">
        <f t="shared" si="73"/>
        <v>0</v>
      </c>
      <c r="F119" s="8">
        <v>37437</v>
      </c>
      <c r="G119" s="9">
        <f t="shared" si="46"/>
        <v>7.4058560876913084</v>
      </c>
      <c r="H119" s="9">
        <f t="shared" si="72"/>
        <v>7.4058560876913084</v>
      </c>
      <c r="I119" s="9">
        <f t="shared" si="47"/>
        <v>0</v>
      </c>
      <c r="J119" s="10"/>
      <c r="K119" s="9">
        <f t="shared" si="48"/>
        <v>7.553576704330963</v>
      </c>
      <c r="L119" s="9">
        <f t="shared" si="49"/>
        <v>7.553576704330963</v>
      </c>
      <c r="M119" s="9">
        <f t="shared" si="50"/>
        <v>0</v>
      </c>
      <c r="N119" s="11">
        <f t="shared" si="51"/>
        <v>11.410875821012757</v>
      </c>
      <c r="O119" s="11">
        <f t="shared" si="52"/>
        <v>11.410875821012757</v>
      </c>
      <c r="P119" s="11">
        <f t="shared" si="53"/>
        <v>0</v>
      </c>
      <c r="Q119" s="11">
        <f t="shared" si="37"/>
        <v>10.730038093169989</v>
      </c>
      <c r="R119" s="11">
        <f t="shared" si="54"/>
        <v>10.730038093169989</v>
      </c>
      <c r="S119" s="11">
        <f t="shared" si="55"/>
        <v>0</v>
      </c>
      <c r="T119" s="11">
        <f t="shared" si="56"/>
        <v>7.9655792102813461</v>
      </c>
      <c r="U119" s="11">
        <f t="shared" si="57"/>
        <v>7.9655792102813461</v>
      </c>
      <c r="V119" s="11">
        <f t="shared" si="38"/>
        <v>0</v>
      </c>
      <c r="W119" s="11">
        <f t="shared" si="58"/>
        <v>10.12995466166085</v>
      </c>
      <c r="X119" s="11">
        <f t="shared" si="59"/>
        <v>10.12995466166085</v>
      </c>
      <c r="Y119" s="11">
        <f t="shared" si="39"/>
        <v>0</v>
      </c>
      <c r="Z119" s="11">
        <f t="shared" si="60"/>
        <v>11.099929008439091</v>
      </c>
      <c r="AA119" s="11">
        <f t="shared" si="61"/>
        <v>11.099929008439091</v>
      </c>
      <c r="AB119" s="11">
        <f t="shared" si="40"/>
        <v>0</v>
      </c>
      <c r="AC119" s="9">
        <f t="shared" si="62"/>
        <v>7.7604906445322115</v>
      </c>
      <c r="AD119" s="9">
        <f t="shared" si="63"/>
        <v>7.7604906445322115</v>
      </c>
      <c r="AE119" s="9">
        <f t="shared" si="41"/>
        <v>0</v>
      </c>
      <c r="AF119" s="9">
        <f t="shared" si="42"/>
        <v>8.4023152032729396</v>
      </c>
      <c r="AG119" s="9">
        <f t="shared" si="64"/>
        <v>8.4023152032729396</v>
      </c>
      <c r="AH119" s="9">
        <f t="shared" si="65"/>
        <v>0</v>
      </c>
      <c r="AI119" s="9">
        <f t="shared" si="43"/>
        <v>8.7536492675620465</v>
      </c>
      <c r="AJ119" s="9">
        <f t="shared" si="66"/>
        <v>8.7536492675620465</v>
      </c>
      <c r="AK119" s="9">
        <f t="shared" si="67"/>
        <v>0</v>
      </c>
      <c r="AL119" s="9">
        <f t="shared" si="44"/>
        <v>9.0561697205800069</v>
      </c>
      <c r="AM119" s="9">
        <f t="shared" si="68"/>
        <v>9.0561697205800069</v>
      </c>
      <c r="AN119" s="9">
        <f t="shared" si="69"/>
        <v>0</v>
      </c>
      <c r="AO119" s="9">
        <f t="shared" si="45"/>
        <v>8.211149327533116</v>
      </c>
      <c r="AP119" s="9">
        <f t="shared" si="70"/>
        <v>8.211149327533116</v>
      </c>
      <c r="AQ119" s="9">
        <f t="shared" si="71"/>
        <v>0</v>
      </c>
      <c r="AR119" s="10"/>
      <c r="AS119" s="10"/>
    </row>
    <row r="120" spans="2:45" hidden="1" x14ac:dyDescent="0.2">
      <c r="B120" s="12">
        <v>37438</v>
      </c>
      <c r="C120" s="13">
        <v>15.536302529605829</v>
      </c>
      <c r="D120" s="13">
        <v>15.536302529605829</v>
      </c>
      <c r="E120" s="14">
        <f t="shared" si="73"/>
        <v>0</v>
      </c>
      <c r="F120" s="8">
        <v>37468</v>
      </c>
      <c r="G120" s="9">
        <f t="shared" si="46"/>
        <v>7.0325160868997436</v>
      </c>
      <c r="H120" s="9">
        <f t="shared" si="72"/>
        <v>7.0325160868997436</v>
      </c>
      <c r="I120" s="9">
        <f t="shared" si="47"/>
        <v>0</v>
      </c>
      <c r="J120" s="10"/>
      <c r="K120" s="9">
        <f t="shared" si="48"/>
        <v>7.173675799503231</v>
      </c>
      <c r="L120" s="9">
        <f t="shared" si="49"/>
        <v>7.173675799503231</v>
      </c>
      <c r="M120" s="9">
        <f t="shared" si="50"/>
        <v>0</v>
      </c>
      <c r="N120" s="11">
        <f t="shared" si="51"/>
        <v>10.859655773880888</v>
      </c>
      <c r="O120" s="11">
        <f t="shared" si="52"/>
        <v>10.859655773880888</v>
      </c>
      <c r="P120" s="11">
        <f t="shared" si="53"/>
        <v>0</v>
      </c>
      <c r="Q120" s="11">
        <f t="shared" si="37"/>
        <v>10.209056959862012</v>
      </c>
      <c r="R120" s="11">
        <f t="shared" si="54"/>
        <v>10.209056959862012</v>
      </c>
      <c r="S120" s="11">
        <f t="shared" si="55"/>
        <v>0</v>
      </c>
      <c r="T120" s="11">
        <f t="shared" si="56"/>
        <v>7.5673795130054682</v>
      </c>
      <c r="U120" s="11">
        <f t="shared" si="57"/>
        <v>7.5673795130054682</v>
      </c>
      <c r="V120" s="11">
        <f t="shared" si="38"/>
        <v>0</v>
      </c>
      <c r="W120" s="11">
        <f t="shared" si="58"/>
        <v>9.6356257986817315</v>
      </c>
      <c r="X120" s="11">
        <f t="shared" si="59"/>
        <v>9.6356257986817315</v>
      </c>
      <c r="Y120" s="11">
        <f t="shared" si="39"/>
        <v>0</v>
      </c>
      <c r="Z120" s="11">
        <f t="shared" si="60"/>
        <v>10.562519438436658</v>
      </c>
      <c r="AA120" s="11">
        <f t="shared" si="61"/>
        <v>10.562519438436658</v>
      </c>
      <c r="AB120" s="11">
        <f t="shared" si="40"/>
        <v>0</v>
      </c>
      <c r="AC120" s="9">
        <f t="shared" si="62"/>
        <v>7.3713998071392961</v>
      </c>
      <c r="AD120" s="9">
        <f t="shared" si="63"/>
        <v>7.3713998071392961</v>
      </c>
      <c r="AE120" s="9">
        <f t="shared" si="41"/>
        <v>0</v>
      </c>
      <c r="AF120" s="9">
        <f t="shared" si="42"/>
        <v>7.9847181936628733</v>
      </c>
      <c r="AG120" s="9">
        <f t="shared" si="64"/>
        <v>7.9847181936628733</v>
      </c>
      <c r="AH120" s="9">
        <f t="shared" si="65"/>
        <v>0</v>
      </c>
      <c r="AI120" s="9">
        <f t="shared" si="43"/>
        <v>8.3204480103332443</v>
      </c>
      <c r="AJ120" s="9">
        <f t="shared" si="66"/>
        <v>8.3204480103332443</v>
      </c>
      <c r="AK120" s="9">
        <f t="shared" si="67"/>
        <v>0</v>
      </c>
      <c r="AL120" s="9">
        <f t="shared" si="44"/>
        <v>8.6095322368692191</v>
      </c>
      <c r="AM120" s="9">
        <f t="shared" si="68"/>
        <v>8.6095322368692191</v>
      </c>
      <c r="AN120" s="9">
        <f t="shared" si="69"/>
        <v>0</v>
      </c>
      <c r="AO120" s="9">
        <f t="shared" si="45"/>
        <v>7.8020428116283291</v>
      </c>
      <c r="AP120" s="9">
        <f t="shared" si="70"/>
        <v>7.8020428116283291</v>
      </c>
      <c r="AQ120" s="9">
        <f t="shared" si="71"/>
        <v>0</v>
      </c>
      <c r="AR120" s="10"/>
      <c r="AS120" s="10"/>
    </row>
    <row r="121" spans="2:45" hidden="1" x14ac:dyDescent="0.2">
      <c r="B121" s="12">
        <v>37469</v>
      </c>
      <c r="C121" s="13">
        <v>16.319746799911783</v>
      </c>
      <c r="D121" s="13">
        <v>16.319746799911783</v>
      </c>
      <c r="E121" s="14">
        <f t="shared" si="73"/>
        <v>0</v>
      </c>
      <c r="F121" s="8">
        <v>37499</v>
      </c>
      <c r="G121" s="9">
        <f t="shared" si="46"/>
        <v>6.6469078552538923</v>
      </c>
      <c r="H121" s="9">
        <f t="shared" si="72"/>
        <v>6.6469078552538923</v>
      </c>
      <c r="I121" s="9">
        <f t="shared" si="47"/>
        <v>0</v>
      </c>
      <c r="J121" s="10"/>
      <c r="K121" s="9">
        <f t="shared" si="48"/>
        <v>6.7812910676216145</v>
      </c>
      <c r="L121" s="9">
        <f t="shared" si="49"/>
        <v>6.7812910676216145</v>
      </c>
      <c r="M121" s="9">
        <f t="shared" si="50"/>
        <v>0</v>
      </c>
      <c r="N121" s="11">
        <f t="shared" si="51"/>
        <v>10.290322224913195</v>
      </c>
      <c r="O121" s="11">
        <f t="shared" si="52"/>
        <v>10.290322224913195</v>
      </c>
      <c r="P121" s="11">
        <f t="shared" si="53"/>
        <v>0</v>
      </c>
      <c r="Q121" s="11">
        <f t="shared" si="37"/>
        <v>9.6709559979779431</v>
      </c>
      <c r="R121" s="11">
        <f t="shared" si="54"/>
        <v>9.6709559979779431</v>
      </c>
      <c r="S121" s="11">
        <f t="shared" si="55"/>
        <v>0</v>
      </c>
      <c r="T121" s="11">
        <f t="shared" si="56"/>
        <v>7.1560946767090474</v>
      </c>
      <c r="U121" s="11">
        <f t="shared" si="57"/>
        <v>7.1560946767090474</v>
      </c>
      <c r="V121" s="11">
        <f t="shared" si="38"/>
        <v>0</v>
      </c>
      <c r="W121" s="11">
        <f t="shared" si="58"/>
        <v>9.125052920606171</v>
      </c>
      <c r="X121" s="11">
        <f t="shared" si="59"/>
        <v>9.125052920606171</v>
      </c>
      <c r="Y121" s="11">
        <f t="shared" si="39"/>
        <v>0</v>
      </c>
      <c r="Z121" s="11">
        <f t="shared" si="60"/>
        <v>10.007450189176406</v>
      </c>
      <c r="AA121" s="11">
        <f t="shared" si="61"/>
        <v>10.007450189176406</v>
      </c>
      <c r="AB121" s="11">
        <f t="shared" si="40"/>
        <v>0</v>
      </c>
      <c r="AC121" s="9">
        <f t="shared" si="62"/>
        <v>6.9695231546547669</v>
      </c>
      <c r="AD121" s="9">
        <f t="shared" si="63"/>
        <v>6.9695231546547669</v>
      </c>
      <c r="AE121" s="9">
        <f t="shared" si="41"/>
        <v>0</v>
      </c>
      <c r="AF121" s="9">
        <f t="shared" si="42"/>
        <v>7.5533986348828996</v>
      </c>
      <c r="AG121" s="9">
        <f t="shared" si="64"/>
        <v>7.5533986348828996</v>
      </c>
      <c r="AH121" s="9">
        <f t="shared" si="65"/>
        <v>0</v>
      </c>
      <c r="AI121" s="9">
        <f t="shared" si="43"/>
        <v>7.873011436720498</v>
      </c>
      <c r="AJ121" s="9">
        <f t="shared" si="66"/>
        <v>7.873011436720498</v>
      </c>
      <c r="AK121" s="9">
        <f t="shared" si="67"/>
        <v>0</v>
      </c>
      <c r="AL121" s="9">
        <f t="shared" si="44"/>
        <v>8.1482179123518659</v>
      </c>
      <c r="AM121" s="9">
        <f t="shared" si="68"/>
        <v>8.1482179123518659</v>
      </c>
      <c r="AN121" s="9">
        <f t="shared" si="69"/>
        <v>0</v>
      </c>
      <c r="AO121" s="9">
        <f t="shared" si="45"/>
        <v>7.3794927505088026</v>
      </c>
      <c r="AP121" s="9">
        <f t="shared" si="70"/>
        <v>7.3794927505088026</v>
      </c>
      <c r="AQ121" s="9">
        <f t="shared" si="71"/>
        <v>0</v>
      </c>
      <c r="AR121" s="10"/>
      <c r="AS121" s="10"/>
    </row>
    <row r="122" spans="2:45" hidden="1" x14ac:dyDescent="0.2">
      <c r="B122" s="12">
        <v>37500</v>
      </c>
      <c r="C122" s="13">
        <v>16.717495429451731</v>
      </c>
      <c r="D122" s="13">
        <v>16.717495429451731</v>
      </c>
      <c r="E122" s="14">
        <f t="shared" si="73"/>
        <v>0</v>
      </c>
      <c r="F122" s="8">
        <v>37529</v>
      </c>
      <c r="G122" s="9">
        <f t="shared" si="46"/>
        <v>6.464969888978926</v>
      </c>
      <c r="H122" s="9">
        <f t="shared" si="72"/>
        <v>6.464969888978926</v>
      </c>
      <c r="I122" s="9">
        <f t="shared" si="47"/>
        <v>0</v>
      </c>
      <c r="J122" s="10"/>
      <c r="K122" s="9">
        <f t="shared" si="48"/>
        <v>6.596155807901706</v>
      </c>
      <c r="L122" s="9">
        <f t="shared" si="49"/>
        <v>6.596155807901706</v>
      </c>
      <c r="M122" s="9">
        <f t="shared" si="50"/>
        <v>0</v>
      </c>
      <c r="N122" s="11">
        <f t="shared" si="51"/>
        <v>10.021698841047201</v>
      </c>
      <c r="O122" s="11">
        <f t="shared" si="52"/>
        <v>10.021698841047201</v>
      </c>
      <c r="P122" s="11">
        <f t="shared" si="53"/>
        <v>0</v>
      </c>
      <c r="Q122" s="11">
        <f t="shared" si="37"/>
        <v>9.4170687968724849</v>
      </c>
      <c r="R122" s="11">
        <f t="shared" si="54"/>
        <v>9.4170687968724849</v>
      </c>
      <c r="S122" s="11">
        <f t="shared" si="55"/>
        <v>0</v>
      </c>
      <c r="T122" s="11">
        <f t="shared" si="56"/>
        <v>6.9620419554895818</v>
      </c>
      <c r="U122" s="11">
        <f t="shared" si="57"/>
        <v>6.9620419554895818</v>
      </c>
      <c r="V122" s="11">
        <f t="shared" si="38"/>
        <v>0</v>
      </c>
      <c r="W122" s="11">
        <f t="shared" si="58"/>
        <v>8.8841540407359449</v>
      </c>
      <c r="X122" s="11">
        <f t="shared" si="59"/>
        <v>8.8841540407359449</v>
      </c>
      <c r="Y122" s="11">
        <f t="shared" si="39"/>
        <v>0</v>
      </c>
      <c r="Z122" s="11">
        <f t="shared" si="60"/>
        <v>9.7455569979414953</v>
      </c>
      <c r="AA122" s="11">
        <f t="shared" si="61"/>
        <v>9.7455569979414953</v>
      </c>
      <c r="AB122" s="11">
        <f t="shared" si="40"/>
        <v>0</v>
      </c>
      <c r="AC122" s="9">
        <f t="shared" si="62"/>
        <v>6.7799094098071775</v>
      </c>
      <c r="AD122" s="9">
        <f t="shared" si="63"/>
        <v>6.7799094098071775</v>
      </c>
      <c r="AE122" s="9">
        <f t="shared" si="41"/>
        <v>0</v>
      </c>
      <c r="AF122" s="9">
        <f t="shared" si="42"/>
        <v>7.3498931158121454</v>
      </c>
      <c r="AG122" s="9">
        <f t="shared" si="64"/>
        <v>7.3498931158121454</v>
      </c>
      <c r="AH122" s="9">
        <f t="shared" si="65"/>
        <v>0</v>
      </c>
      <c r="AI122" s="9">
        <f t="shared" si="43"/>
        <v>7.6619015755728572</v>
      </c>
      <c r="AJ122" s="9">
        <f t="shared" si="66"/>
        <v>7.6619015755728572</v>
      </c>
      <c r="AK122" s="9">
        <f t="shared" si="67"/>
        <v>0</v>
      </c>
      <c r="AL122" s="9">
        <f t="shared" si="44"/>
        <v>7.9305602403204229</v>
      </c>
      <c r="AM122" s="9">
        <f t="shared" si="68"/>
        <v>7.9305602403204229</v>
      </c>
      <c r="AN122" s="9">
        <f t="shared" si="69"/>
        <v>0</v>
      </c>
      <c r="AO122" s="9">
        <f t="shared" si="45"/>
        <v>7.180124862428924</v>
      </c>
      <c r="AP122" s="9">
        <f t="shared" si="70"/>
        <v>7.180124862428924</v>
      </c>
      <c r="AQ122" s="9">
        <f t="shared" si="71"/>
        <v>0</v>
      </c>
      <c r="AR122" s="10"/>
      <c r="AS122" s="10"/>
    </row>
    <row r="123" spans="2:45" hidden="1" x14ac:dyDescent="0.2">
      <c r="B123" s="12">
        <v>37530</v>
      </c>
      <c r="C123" s="13">
        <v>16.800359727272557</v>
      </c>
      <c r="D123" s="13">
        <v>16.800359727272557</v>
      </c>
      <c r="E123" s="14">
        <f t="shared" si="73"/>
        <v>0</v>
      </c>
      <c r="F123" s="8">
        <v>37560</v>
      </c>
      <c r="G123" s="9">
        <f t="shared" si="46"/>
        <v>6.4281504697435334</v>
      </c>
      <c r="H123" s="9">
        <f t="shared" si="72"/>
        <v>6.4281504697435334</v>
      </c>
      <c r="I123" s="9">
        <f t="shared" si="47"/>
        <v>0</v>
      </c>
      <c r="J123" s="10"/>
      <c r="K123" s="9">
        <f t="shared" si="48"/>
        <v>6.5586893412678071</v>
      </c>
      <c r="L123" s="9">
        <f t="shared" si="49"/>
        <v>6.5586893412678071</v>
      </c>
      <c r="M123" s="9">
        <f t="shared" si="50"/>
        <v>0</v>
      </c>
      <c r="N123" s="11">
        <f t="shared" si="51"/>
        <v>9.9673365922571691</v>
      </c>
      <c r="O123" s="11">
        <f t="shared" si="52"/>
        <v>9.9673365922571691</v>
      </c>
      <c r="P123" s="11">
        <f t="shared" si="53"/>
        <v>0</v>
      </c>
      <c r="Q123" s="11">
        <f t="shared" si="37"/>
        <v>9.3656887606579726</v>
      </c>
      <c r="R123" s="11">
        <f t="shared" si="54"/>
        <v>9.3656887606579726</v>
      </c>
      <c r="S123" s="11">
        <f t="shared" si="55"/>
        <v>0</v>
      </c>
      <c r="T123" s="11">
        <f t="shared" si="56"/>
        <v>6.9227708311462992</v>
      </c>
      <c r="U123" s="11">
        <f t="shared" si="57"/>
        <v>6.9227708311462992</v>
      </c>
      <c r="V123" s="11">
        <f t="shared" si="38"/>
        <v>0</v>
      </c>
      <c r="W123" s="11">
        <f t="shared" si="58"/>
        <v>8.8354024962789008</v>
      </c>
      <c r="X123" s="11">
        <f t="shared" si="59"/>
        <v>8.8354024962789008</v>
      </c>
      <c r="Y123" s="11">
        <f t="shared" si="39"/>
        <v>0</v>
      </c>
      <c r="Z123" s="11">
        <f t="shared" si="60"/>
        <v>9.6925567616499695</v>
      </c>
      <c r="AA123" s="11">
        <f t="shared" si="61"/>
        <v>9.6925567616499695</v>
      </c>
      <c r="AB123" s="11">
        <f t="shared" si="40"/>
        <v>0</v>
      </c>
      <c r="AC123" s="9">
        <f t="shared" si="62"/>
        <v>6.7415366165563997</v>
      </c>
      <c r="AD123" s="9">
        <f t="shared" si="63"/>
        <v>6.7415366165563997</v>
      </c>
      <c r="AE123" s="9">
        <f t="shared" si="41"/>
        <v>0</v>
      </c>
      <c r="AF123" s="9">
        <f t="shared" si="42"/>
        <v>7.3087089958794316</v>
      </c>
      <c r="AG123" s="9">
        <f t="shared" si="64"/>
        <v>7.3087089958794316</v>
      </c>
      <c r="AH123" s="9">
        <f t="shared" si="65"/>
        <v>0</v>
      </c>
      <c r="AI123" s="9">
        <f t="shared" si="43"/>
        <v>7.6191785384769446</v>
      </c>
      <c r="AJ123" s="9">
        <f t="shared" si="66"/>
        <v>7.6191785384769446</v>
      </c>
      <c r="AK123" s="9">
        <f t="shared" si="67"/>
        <v>0</v>
      </c>
      <c r="AL123" s="9">
        <f t="shared" si="44"/>
        <v>7.8865120999547464</v>
      </c>
      <c r="AM123" s="9">
        <f t="shared" si="68"/>
        <v>7.8865120999547464</v>
      </c>
      <c r="AN123" s="9">
        <f t="shared" si="69"/>
        <v>0</v>
      </c>
      <c r="AO123" s="9">
        <f t="shared" si="45"/>
        <v>7.13977808927552</v>
      </c>
      <c r="AP123" s="9">
        <f t="shared" si="70"/>
        <v>7.13977808927552</v>
      </c>
      <c r="AQ123" s="9">
        <f t="shared" si="71"/>
        <v>0</v>
      </c>
      <c r="AR123" s="10"/>
      <c r="AS123" s="10"/>
    </row>
    <row r="124" spans="2:45" hidden="1" x14ac:dyDescent="0.2">
      <c r="B124" s="12">
        <v>37561</v>
      </c>
      <c r="C124" s="13">
        <v>16.521634361875243</v>
      </c>
      <c r="D124" s="13">
        <v>16.521634361875243</v>
      </c>
      <c r="E124" s="14">
        <f t="shared" si="73"/>
        <v>0</v>
      </c>
      <c r="F124" s="8">
        <v>37590</v>
      </c>
      <c r="G124" s="9">
        <f t="shared" si="46"/>
        <v>6.5534657931889617</v>
      </c>
      <c r="H124" s="9">
        <f t="shared" si="72"/>
        <v>6.5534657931889617</v>
      </c>
      <c r="I124" s="9">
        <f t="shared" si="47"/>
        <v>0</v>
      </c>
      <c r="J124" s="10"/>
      <c r="K124" s="9">
        <f t="shared" si="48"/>
        <v>6.6862068980920411</v>
      </c>
      <c r="L124" s="9">
        <f t="shared" si="49"/>
        <v>6.6862068980920411</v>
      </c>
      <c r="M124" s="9">
        <f t="shared" si="50"/>
        <v>0</v>
      </c>
      <c r="N124" s="11">
        <f t="shared" si="51"/>
        <v>10.152359141004899</v>
      </c>
      <c r="O124" s="11">
        <f t="shared" si="52"/>
        <v>10.152359141004899</v>
      </c>
      <c r="P124" s="11">
        <f t="shared" si="53"/>
        <v>0</v>
      </c>
      <c r="Q124" s="11">
        <f t="shared" si="37"/>
        <v>9.5405613140704979</v>
      </c>
      <c r="R124" s="11">
        <f t="shared" si="54"/>
        <v>9.5405613140704979</v>
      </c>
      <c r="S124" s="11">
        <f t="shared" si="55"/>
        <v>0</v>
      </c>
      <c r="T124" s="11">
        <f t="shared" si="56"/>
        <v>7.0564305615641434</v>
      </c>
      <c r="U124" s="11">
        <f t="shared" si="57"/>
        <v>7.0564305615641434</v>
      </c>
      <c r="V124" s="11">
        <f t="shared" si="38"/>
        <v>0</v>
      </c>
      <c r="W124" s="11">
        <f t="shared" si="58"/>
        <v>9.001328947292178</v>
      </c>
      <c r="X124" s="11">
        <f t="shared" si="59"/>
        <v>9.001328947292178</v>
      </c>
      <c r="Y124" s="11">
        <f t="shared" si="39"/>
        <v>0</v>
      </c>
      <c r="Z124" s="11">
        <f t="shared" si="60"/>
        <v>9.8729436849497372</v>
      </c>
      <c r="AA124" s="11">
        <f t="shared" si="61"/>
        <v>9.8729436849497372</v>
      </c>
      <c r="AB124" s="11">
        <f t="shared" si="40"/>
        <v>0</v>
      </c>
      <c r="AC124" s="9">
        <f t="shared" si="62"/>
        <v>6.8721388666077354</v>
      </c>
      <c r="AD124" s="9">
        <f t="shared" si="63"/>
        <v>6.8721388666077354</v>
      </c>
      <c r="AE124" s="9">
        <f t="shared" si="41"/>
        <v>0</v>
      </c>
      <c r="AF124" s="9">
        <f t="shared" si="42"/>
        <v>7.4488796291310919</v>
      </c>
      <c r="AG124" s="9">
        <f t="shared" si="64"/>
        <v>7.4488796291310919</v>
      </c>
      <c r="AH124" s="9">
        <f t="shared" si="65"/>
        <v>0</v>
      </c>
      <c r="AI124" s="9">
        <f t="shared" si="43"/>
        <v>7.7645868942692342</v>
      </c>
      <c r="AJ124" s="9">
        <f t="shared" si="66"/>
        <v>7.7645868942692342</v>
      </c>
      <c r="AK124" s="9">
        <f t="shared" si="67"/>
        <v>0</v>
      </c>
      <c r="AL124" s="9">
        <f t="shared" si="44"/>
        <v>8.0364304602038477</v>
      </c>
      <c r="AM124" s="9">
        <f t="shared" si="68"/>
        <v>8.0364304602038477</v>
      </c>
      <c r="AN124" s="9">
        <f t="shared" si="69"/>
        <v>0</v>
      </c>
      <c r="AO124" s="9">
        <f t="shared" si="45"/>
        <v>7.2770988029829784</v>
      </c>
      <c r="AP124" s="9">
        <f t="shared" si="70"/>
        <v>7.2770988029829784</v>
      </c>
      <c r="AQ124" s="9">
        <f t="shared" si="71"/>
        <v>0</v>
      </c>
      <c r="AR124" s="10"/>
      <c r="AS124" s="10"/>
    </row>
    <row r="125" spans="2:45" hidden="1" x14ac:dyDescent="0.2">
      <c r="B125" s="12">
        <v>37591</v>
      </c>
      <c r="C125" s="13">
        <v>16.455342923618584</v>
      </c>
      <c r="D125" s="13">
        <v>16.455342923618584</v>
      </c>
      <c r="E125" s="14">
        <f t="shared" si="73"/>
        <v>0</v>
      </c>
      <c r="F125" s="8">
        <v>37621</v>
      </c>
      <c r="G125" s="9">
        <f t="shared" si="46"/>
        <v>6.5838954301510864</v>
      </c>
      <c r="H125" s="9">
        <f t="shared" si="72"/>
        <v>6.5838954301510864</v>
      </c>
      <c r="I125" s="9">
        <f t="shared" si="47"/>
        <v>0</v>
      </c>
      <c r="J125" s="10"/>
      <c r="K125" s="9">
        <f t="shared" si="48"/>
        <v>6.7171712913822859</v>
      </c>
      <c r="L125" s="9">
        <f t="shared" si="49"/>
        <v>6.7171712913822859</v>
      </c>
      <c r="M125" s="9">
        <f t="shared" si="50"/>
        <v>0</v>
      </c>
      <c r="N125" s="11">
        <f t="shared" si="51"/>
        <v>10.197287158053445</v>
      </c>
      <c r="O125" s="11">
        <f t="shared" si="52"/>
        <v>10.197287158053445</v>
      </c>
      <c r="P125" s="11">
        <f t="shared" si="53"/>
        <v>0</v>
      </c>
      <c r="Q125" s="11">
        <f t="shared" si="37"/>
        <v>9.5830246630742622</v>
      </c>
      <c r="R125" s="11">
        <f t="shared" si="54"/>
        <v>9.5830246630742622</v>
      </c>
      <c r="S125" s="11">
        <f t="shared" si="55"/>
        <v>0</v>
      </c>
      <c r="T125" s="11">
        <f t="shared" si="56"/>
        <v>7.0888864253902586</v>
      </c>
      <c r="U125" s="11">
        <f t="shared" si="57"/>
        <v>7.0888864253902586</v>
      </c>
      <c r="V125" s="11">
        <f t="shared" si="38"/>
        <v>0</v>
      </c>
      <c r="W125" s="11">
        <f t="shared" si="58"/>
        <v>9.0416199630109908</v>
      </c>
      <c r="X125" s="11">
        <f t="shared" si="59"/>
        <v>9.0416199630109908</v>
      </c>
      <c r="Y125" s="11">
        <f t="shared" si="39"/>
        <v>0</v>
      </c>
      <c r="Z125" s="11">
        <f t="shared" si="60"/>
        <v>9.9167460583371927</v>
      </c>
      <c r="AA125" s="11">
        <f t="shared" si="61"/>
        <v>9.9167460583371927</v>
      </c>
      <c r="AB125" s="11">
        <f t="shared" si="40"/>
        <v>0</v>
      </c>
      <c r="AC125" s="9">
        <f t="shared" si="62"/>
        <v>6.9038522991412226</v>
      </c>
      <c r="AD125" s="9">
        <f t="shared" si="63"/>
        <v>6.9038522991412226</v>
      </c>
      <c r="AE125" s="9">
        <f t="shared" si="41"/>
        <v>0</v>
      </c>
      <c r="AF125" s="9">
        <f t="shared" si="42"/>
        <v>7.4829165000047215</v>
      </c>
      <c r="AG125" s="9">
        <f t="shared" si="64"/>
        <v>7.4829165000047215</v>
      </c>
      <c r="AH125" s="9">
        <f t="shared" si="65"/>
        <v>0</v>
      </c>
      <c r="AI125" s="9">
        <f t="shared" si="43"/>
        <v>7.79989561275924</v>
      </c>
      <c r="AJ125" s="9">
        <f t="shared" si="66"/>
        <v>7.79989561275924</v>
      </c>
      <c r="AK125" s="9">
        <f t="shared" si="67"/>
        <v>0</v>
      </c>
      <c r="AL125" s="9">
        <f t="shared" si="44"/>
        <v>8.0728343184943601</v>
      </c>
      <c r="AM125" s="9">
        <f t="shared" si="68"/>
        <v>8.0728343184943601</v>
      </c>
      <c r="AN125" s="9">
        <f t="shared" si="69"/>
        <v>0</v>
      </c>
      <c r="AO125" s="9">
        <f t="shared" si="45"/>
        <v>7.3104436434271509</v>
      </c>
      <c r="AP125" s="9">
        <f t="shared" si="70"/>
        <v>7.3104436434271509</v>
      </c>
      <c r="AQ125" s="9">
        <f t="shared" si="71"/>
        <v>0</v>
      </c>
      <c r="AR125" s="10"/>
      <c r="AS125" s="10"/>
    </row>
    <row r="126" spans="2:45" hidden="1" x14ac:dyDescent="0.2">
      <c r="B126" s="12">
        <v>37622</v>
      </c>
      <c r="C126" s="13">
        <v>16.52464760906873</v>
      </c>
      <c r="D126" s="13">
        <v>16.52464760906873</v>
      </c>
      <c r="E126" s="14">
        <f t="shared" si="73"/>
        <v>0</v>
      </c>
      <c r="F126" s="8">
        <v>37652</v>
      </c>
      <c r="G126" s="9">
        <f t="shared" si="46"/>
        <v>6.5520884288940691</v>
      </c>
      <c r="H126" s="9">
        <f t="shared" si="72"/>
        <v>6.5520884288940691</v>
      </c>
      <c r="I126" s="9">
        <f t="shared" si="47"/>
        <v>0</v>
      </c>
      <c r="J126" s="10"/>
      <c r="K126" s="9">
        <f t="shared" si="48"/>
        <v>6.6848053286357869</v>
      </c>
      <c r="L126" s="9">
        <f t="shared" si="49"/>
        <v>6.6848053286357869</v>
      </c>
      <c r="M126" s="9">
        <f t="shared" si="50"/>
        <v>0</v>
      </c>
      <c r="N126" s="11">
        <f t="shared" si="51"/>
        <v>10.150325523364305</v>
      </c>
      <c r="O126" s="11">
        <f t="shared" si="52"/>
        <v>10.150325523364305</v>
      </c>
      <c r="P126" s="11">
        <f t="shared" si="53"/>
        <v>0</v>
      </c>
      <c r="Q126" s="11">
        <f t="shared" si="37"/>
        <v>9.5386392569380991</v>
      </c>
      <c r="R126" s="11">
        <f t="shared" si="54"/>
        <v>9.5386392569380991</v>
      </c>
      <c r="S126" s="11">
        <f t="shared" si="55"/>
        <v>0</v>
      </c>
      <c r="T126" s="11">
        <f t="shared" si="56"/>
        <v>7.0549614823224278</v>
      </c>
      <c r="U126" s="11">
        <f t="shared" si="57"/>
        <v>7.0549614823224278</v>
      </c>
      <c r="V126" s="11">
        <f t="shared" si="38"/>
        <v>0</v>
      </c>
      <c r="W126" s="11">
        <f t="shared" si="58"/>
        <v>8.9995052184542317</v>
      </c>
      <c r="X126" s="11">
        <f t="shared" si="59"/>
        <v>8.9995052184542317</v>
      </c>
      <c r="Y126" s="11">
        <f t="shared" si="39"/>
        <v>0</v>
      </c>
      <c r="Z126" s="11">
        <f t="shared" si="60"/>
        <v>9.8709610183405179</v>
      </c>
      <c r="AA126" s="11">
        <f t="shared" si="61"/>
        <v>9.8709610183405179</v>
      </c>
      <c r="AB126" s="11">
        <f t="shared" si="40"/>
        <v>0</v>
      </c>
      <c r="AC126" s="9">
        <f t="shared" si="62"/>
        <v>6.8707033927079157</v>
      </c>
      <c r="AD126" s="9">
        <f t="shared" si="63"/>
        <v>6.8707033927079157</v>
      </c>
      <c r="AE126" s="9">
        <f t="shared" si="41"/>
        <v>0</v>
      </c>
      <c r="AF126" s="9">
        <f t="shared" si="42"/>
        <v>7.4473389873314684</v>
      </c>
      <c r="AG126" s="9">
        <f t="shared" si="64"/>
        <v>7.4473389873314684</v>
      </c>
      <c r="AH126" s="9">
        <f t="shared" si="65"/>
        <v>0</v>
      </c>
      <c r="AI126" s="9">
        <f t="shared" si="43"/>
        <v>7.7629886836758217</v>
      </c>
      <c r="AJ126" s="9">
        <f t="shared" si="66"/>
        <v>7.7629886836758217</v>
      </c>
      <c r="AK126" s="9">
        <f t="shared" si="67"/>
        <v>0</v>
      </c>
      <c r="AL126" s="9">
        <f t="shared" si="44"/>
        <v>8.0347826793030066</v>
      </c>
      <c r="AM126" s="9">
        <f t="shared" si="68"/>
        <v>8.0347826793030066</v>
      </c>
      <c r="AN126" s="9">
        <f t="shared" si="69"/>
        <v>0</v>
      </c>
      <c r="AO126" s="9">
        <f t="shared" si="45"/>
        <v>7.2755894851852041</v>
      </c>
      <c r="AP126" s="9">
        <f t="shared" si="70"/>
        <v>7.2755894851852041</v>
      </c>
      <c r="AQ126" s="9">
        <f t="shared" si="71"/>
        <v>0</v>
      </c>
      <c r="AR126" s="10"/>
      <c r="AS126" s="10"/>
    </row>
    <row r="127" spans="2:45" hidden="1" x14ac:dyDescent="0.2">
      <c r="B127" s="12">
        <v>37653</v>
      </c>
      <c r="C127" s="13">
        <v>16.588679111930272</v>
      </c>
      <c r="D127" s="13">
        <v>16.588679111930272</v>
      </c>
      <c r="E127" s="14">
        <f t="shared" si="73"/>
        <v>0</v>
      </c>
      <c r="F127" s="8">
        <v>37680</v>
      </c>
      <c r="G127" s="9">
        <f t="shared" si="46"/>
        <v>6.5229377310848875</v>
      </c>
      <c r="H127" s="9">
        <f t="shared" si="72"/>
        <v>6.5229377310848875</v>
      </c>
      <c r="I127" s="9">
        <f t="shared" si="47"/>
        <v>0</v>
      </c>
      <c r="J127" s="10"/>
      <c r="K127" s="9">
        <f t="shared" si="48"/>
        <v>6.6551423499820466</v>
      </c>
      <c r="L127" s="9">
        <f t="shared" si="49"/>
        <v>6.6551423499820466</v>
      </c>
      <c r="M127" s="9">
        <f t="shared" si="50"/>
        <v>0</v>
      </c>
      <c r="N127" s="11">
        <f t="shared" si="51"/>
        <v>10.107285803574744</v>
      </c>
      <c r="O127" s="11">
        <f t="shared" si="52"/>
        <v>10.107285803574744</v>
      </c>
      <c r="P127" s="11">
        <f t="shared" si="53"/>
        <v>0</v>
      </c>
      <c r="Q127" s="11">
        <f t="shared" si="37"/>
        <v>9.4979606166928914</v>
      </c>
      <c r="R127" s="11">
        <f t="shared" si="54"/>
        <v>9.4979606166928914</v>
      </c>
      <c r="S127" s="11">
        <f t="shared" si="55"/>
        <v>0</v>
      </c>
      <c r="T127" s="11">
        <f t="shared" si="56"/>
        <v>7.0238697187332448</v>
      </c>
      <c r="U127" s="11">
        <f t="shared" si="57"/>
        <v>7.0238697187332448</v>
      </c>
      <c r="V127" s="11">
        <f t="shared" si="38"/>
        <v>0</v>
      </c>
      <c r="W127" s="11">
        <f t="shared" si="58"/>
        <v>8.9609076096458864</v>
      </c>
      <c r="X127" s="11">
        <f t="shared" si="59"/>
        <v>8.9609076096458864</v>
      </c>
      <c r="Y127" s="11">
        <f t="shared" si="39"/>
        <v>0</v>
      </c>
      <c r="Z127" s="11">
        <f t="shared" si="60"/>
        <v>9.828999632092895</v>
      </c>
      <c r="AA127" s="11">
        <f t="shared" si="61"/>
        <v>9.828999632092895</v>
      </c>
      <c r="AB127" s="11">
        <f t="shared" si="40"/>
        <v>0</v>
      </c>
      <c r="AC127" s="9">
        <f t="shared" si="62"/>
        <v>6.8403228564752219</v>
      </c>
      <c r="AD127" s="9">
        <f t="shared" si="63"/>
        <v>6.8403228564752219</v>
      </c>
      <c r="AE127" s="9">
        <f t="shared" si="41"/>
        <v>0</v>
      </c>
      <c r="AF127" s="9">
        <f t="shared" si="42"/>
        <v>7.4147326654603845</v>
      </c>
      <c r="AG127" s="9">
        <f t="shared" si="64"/>
        <v>7.4147326654603845</v>
      </c>
      <c r="AH127" s="9">
        <f t="shared" si="65"/>
        <v>0</v>
      </c>
      <c r="AI127" s="9">
        <f t="shared" si="43"/>
        <v>7.7291639691709193</v>
      </c>
      <c r="AJ127" s="9">
        <f t="shared" si="66"/>
        <v>7.7291639691709193</v>
      </c>
      <c r="AK127" s="9">
        <f t="shared" si="67"/>
        <v>0</v>
      </c>
      <c r="AL127" s="9">
        <f t="shared" si="44"/>
        <v>7.9999088530580256</v>
      </c>
      <c r="AM127" s="9">
        <f t="shared" si="68"/>
        <v>7.9999088530580256</v>
      </c>
      <c r="AN127" s="9">
        <f t="shared" si="69"/>
        <v>0</v>
      </c>
      <c r="AO127" s="9">
        <f t="shared" si="45"/>
        <v>7.2436461081250929</v>
      </c>
      <c r="AP127" s="9">
        <f t="shared" si="70"/>
        <v>7.2436461081250929</v>
      </c>
      <c r="AQ127" s="9">
        <f t="shared" si="71"/>
        <v>0</v>
      </c>
      <c r="AR127" s="10"/>
      <c r="AS127" s="10"/>
    </row>
    <row r="128" spans="2:45" hidden="1" x14ac:dyDescent="0.2">
      <c r="B128" s="12">
        <v>37681</v>
      </c>
      <c r="C128" s="13">
        <v>16.474929030376234</v>
      </c>
      <c r="D128" s="13">
        <v>16.474929030376234</v>
      </c>
      <c r="E128" s="14">
        <f t="shared" si="73"/>
        <v>0</v>
      </c>
      <c r="F128" s="8">
        <v>37711</v>
      </c>
      <c r="G128" s="9">
        <f t="shared" si="46"/>
        <v>6.5748793679113087</v>
      </c>
      <c r="H128" s="9">
        <f t="shared" si="72"/>
        <v>6.5748793679113087</v>
      </c>
      <c r="I128" s="9">
        <f t="shared" si="47"/>
        <v>0</v>
      </c>
      <c r="J128" s="10"/>
      <c r="K128" s="9">
        <f t="shared" si="48"/>
        <v>6.7079967850459372</v>
      </c>
      <c r="L128" s="9">
        <f t="shared" si="49"/>
        <v>6.7079967850459372</v>
      </c>
      <c r="M128" s="9">
        <f t="shared" si="50"/>
        <v>0</v>
      </c>
      <c r="N128" s="11">
        <f t="shared" si="51"/>
        <v>10.183975339758547</v>
      </c>
      <c r="O128" s="11">
        <f t="shared" si="52"/>
        <v>10.183975339758547</v>
      </c>
      <c r="P128" s="11">
        <f t="shared" si="53"/>
        <v>0</v>
      </c>
      <c r="Q128" s="11">
        <f t="shared" si="37"/>
        <v>9.5704431065475148</v>
      </c>
      <c r="R128" s="11">
        <f t="shared" si="54"/>
        <v>9.5704431065475148</v>
      </c>
      <c r="S128" s="11">
        <f t="shared" si="55"/>
        <v>0</v>
      </c>
      <c r="T128" s="11">
        <f t="shared" si="56"/>
        <v>7.079270008057831</v>
      </c>
      <c r="U128" s="11">
        <f t="shared" si="57"/>
        <v>7.079270008057831</v>
      </c>
      <c r="V128" s="11">
        <f t="shared" si="38"/>
        <v>0</v>
      </c>
      <c r="W128" s="11">
        <f t="shared" si="58"/>
        <v>9.029682051760954</v>
      </c>
      <c r="X128" s="11">
        <f t="shared" si="59"/>
        <v>9.029682051760954</v>
      </c>
      <c r="Y128" s="11">
        <f t="shared" si="39"/>
        <v>0</v>
      </c>
      <c r="Z128" s="11">
        <f t="shared" si="60"/>
        <v>9.9037677594109574</v>
      </c>
      <c r="AA128" s="11">
        <f t="shared" si="61"/>
        <v>9.9037677594109574</v>
      </c>
      <c r="AB128" s="11">
        <f t="shared" si="40"/>
        <v>0</v>
      </c>
      <c r="AC128" s="9">
        <f t="shared" si="62"/>
        <v>6.894455858364922</v>
      </c>
      <c r="AD128" s="9">
        <f t="shared" si="63"/>
        <v>6.894455858364922</v>
      </c>
      <c r="AE128" s="9">
        <f t="shared" si="41"/>
        <v>0</v>
      </c>
      <c r="AF128" s="9">
        <f t="shared" si="42"/>
        <v>7.4728316427116184</v>
      </c>
      <c r="AG128" s="9">
        <f t="shared" si="64"/>
        <v>7.4728316427116184</v>
      </c>
      <c r="AH128" s="9">
        <f t="shared" si="65"/>
        <v>0</v>
      </c>
      <c r="AI128" s="9">
        <f t="shared" si="43"/>
        <v>7.7894339170147617</v>
      </c>
      <c r="AJ128" s="9">
        <f t="shared" si="66"/>
        <v>7.7894339170147617</v>
      </c>
      <c r="AK128" s="9">
        <f t="shared" si="67"/>
        <v>0</v>
      </c>
      <c r="AL128" s="9">
        <f t="shared" si="44"/>
        <v>8.0620481414353353</v>
      </c>
      <c r="AM128" s="9">
        <f t="shared" si="68"/>
        <v>8.0620481414353353</v>
      </c>
      <c r="AN128" s="9">
        <f t="shared" si="69"/>
        <v>0</v>
      </c>
      <c r="AO128" s="9">
        <f t="shared" si="45"/>
        <v>7.3005638293105939</v>
      </c>
      <c r="AP128" s="9">
        <f t="shared" si="70"/>
        <v>7.3005638293105939</v>
      </c>
      <c r="AQ128" s="9">
        <f t="shared" si="71"/>
        <v>0</v>
      </c>
      <c r="AR128" s="10"/>
      <c r="AS128" s="10"/>
    </row>
    <row r="129" spans="2:45" hidden="1" x14ac:dyDescent="0.2">
      <c r="B129" s="12">
        <v>37712</v>
      </c>
      <c r="C129" s="13">
        <v>16.173604311027788</v>
      </c>
      <c r="D129" s="13">
        <v>16.173604311027788</v>
      </c>
      <c r="E129" s="14">
        <f t="shared" si="73"/>
        <v>0</v>
      </c>
      <c r="F129" s="8">
        <v>37741</v>
      </c>
      <c r="G129" s="9">
        <f t="shared" si="46"/>
        <v>6.7160042746260054</v>
      </c>
      <c r="H129" s="9">
        <f t="shared" si="72"/>
        <v>6.7160042746260054</v>
      </c>
      <c r="I129" s="9">
        <f t="shared" si="47"/>
        <v>0</v>
      </c>
      <c r="J129" s="10"/>
      <c r="K129" s="9">
        <f t="shared" si="48"/>
        <v>6.8516017554240642</v>
      </c>
      <c r="L129" s="9">
        <f t="shared" si="49"/>
        <v>6.8516017554240642</v>
      </c>
      <c r="M129" s="9">
        <f t="shared" si="50"/>
        <v>0</v>
      </c>
      <c r="N129" s="11">
        <f t="shared" si="51"/>
        <v>10.392340041011618</v>
      </c>
      <c r="O129" s="11">
        <f t="shared" si="52"/>
        <v>10.392340041011618</v>
      </c>
      <c r="P129" s="11">
        <f t="shared" si="53"/>
        <v>0</v>
      </c>
      <c r="Q129" s="11">
        <f t="shared" si="37"/>
        <v>9.7673773050858959</v>
      </c>
      <c r="R129" s="11">
        <f t="shared" si="54"/>
        <v>9.7673773050858959</v>
      </c>
      <c r="S129" s="11">
        <f t="shared" si="55"/>
        <v>0</v>
      </c>
      <c r="T129" s="11">
        <f t="shared" si="56"/>
        <v>7.2297920389485242</v>
      </c>
      <c r="U129" s="11">
        <f t="shared" si="57"/>
        <v>7.2297920389485242</v>
      </c>
      <c r="V129" s="11">
        <f t="shared" si="38"/>
        <v>0</v>
      </c>
      <c r="W129" s="11">
        <f t="shared" si="58"/>
        <v>9.2165415217518429</v>
      </c>
      <c r="X129" s="11">
        <f t="shared" si="59"/>
        <v>9.2165415217518429</v>
      </c>
      <c r="Y129" s="11">
        <f t="shared" si="39"/>
        <v>0</v>
      </c>
      <c r="Z129" s="11">
        <f t="shared" si="60"/>
        <v>10.106912012031563</v>
      </c>
      <c r="AA129" s="11">
        <f t="shared" si="61"/>
        <v>10.106912012031563</v>
      </c>
      <c r="AB129" s="11">
        <f t="shared" si="40"/>
        <v>0</v>
      </c>
      <c r="AC129" s="9">
        <f t="shared" si="62"/>
        <v>7.0415346819953832</v>
      </c>
      <c r="AD129" s="9">
        <f t="shared" si="63"/>
        <v>7.0415346819953832</v>
      </c>
      <c r="AE129" s="9">
        <f t="shared" si="41"/>
        <v>0</v>
      </c>
      <c r="AF129" s="9">
        <f t="shared" si="42"/>
        <v>7.630685981653615</v>
      </c>
      <c r="AG129" s="9">
        <f t="shared" si="64"/>
        <v>7.630685981653615</v>
      </c>
      <c r="AH129" s="9">
        <f t="shared" si="65"/>
        <v>0</v>
      </c>
      <c r="AI129" s="9">
        <f t="shared" si="43"/>
        <v>7.9531867613000866</v>
      </c>
      <c r="AJ129" s="9">
        <f t="shared" si="66"/>
        <v>7.9531867613000866</v>
      </c>
      <c r="AK129" s="9">
        <f t="shared" si="67"/>
        <v>0</v>
      </c>
      <c r="AL129" s="9">
        <f t="shared" si="44"/>
        <v>8.2308799652161539</v>
      </c>
      <c r="AM129" s="9">
        <f t="shared" si="68"/>
        <v>8.2308799652161539</v>
      </c>
      <c r="AN129" s="9">
        <f t="shared" si="69"/>
        <v>0</v>
      </c>
      <c r="AO129" s="9">
        <f t="shared" si="45"/>
        <v>7.4552087073601623</v>
      </c>
      <c r="AP129" s="9">
        <f t="shared" si="70"/>
        <v>7.4552087073601623</v>
      </c>
      <c r="AQ129" s="9">
        <f t="shared" si="71"/>
        <v>0</v>
      </c>
      <c r="AR129" s="10"/>
      <c r="AS129" s="10"/>
    </row>
    <row r="130" spans="2:45" hidden="1" x14ac:dyDescent="0.2">
      <c r="B130" s="12">
        <v>37742</v>
      </c>
      <c r="C130" s="13">
        <v>16.070400594650948</v>
      </c>
      <c r="D130" s="13">
        <v>16.070400594650948</v>
      </c>
      <c r="E130" s="14">
        <f t="shared" si="73"/>
        <v>0</v>
      </c>
      <c r="F130" s="8">
        <v>37772</v>
      </c>
      <c r="G130" s="9">
        <f t="shared" si="46"/>
        <v>6.7655562638269489</v>
      </c>
      <c r="H130" s="9">
        <f t="shared" si="72"/>
        <v>6.7655562638269489</v>
      </c>
      <c r="I130" s="9">
        <f t="shared" si="47"/>
        <v>0</v>
      </c>
      <c r="J130" s="10"/>
      <c r="K130" s="9">
        <f t="shared" si="48"/>
        <v>6.9020245483033156</v>
      </c>
      <c r="L130" s="9">
        <f t="shared" si="49"/>
        <v>6.9020245483033156</v>
      </c>
      <c r="M130" s="9">
        <f t="shared" si="50"/>
        <v>0</v>
      </c>
      <c r="N130" s="11">
        <f t="shared" si="51"/>
        <v>10.46550136785822</v>
      </c>
      <c r="O130" s="11">
        <f t="shared" si="52"/>
        <v>10.46550136785822</v>
      </c>
      <c r="P130" s="11">
        <f t="shared" si="53"/>
        <v>0</v>
      </c>
      <c r="Q130" s="11">
        <f t="shared" si="37"/>
        <v>9.8365251366518596</v>
      </c>
      <c r="R130" s="11">
        <f t="shared" si="54"/>
        <v>9.8365251366518596</v>
      </c>
      <c r="S130" s="11">
        <f t="shared" si="55"/>
        <v>0</v>
      </c>
      <c r="T130" s="11">
        <f t="shared" si="56"/>
        <v>7.2826435605036686</v>
      </c>
      <c r="U130" s="11">
        <f t="shared" si="57"/>
        <v>7.2826435605036686</v>
      </c>
      <c r="V130" s="11">
        <f t="shared" si="38"/>
        <v>0</v>
      </c>
      <c r="W130" s="11">
        <f t="shared" si="58"/>
        <v>9.2821518994989933</v>
      </c>
      <c r="X130" s="11">
        <f t="shared" si="59"/>
        <v>9.2821518994989933</v>
      </c>
      <c r="Y130" s="11">
        <f t="shared" si="39"/>
        <v>0</v>
      </c>
      <c r="Z130" s="11">
        <f t="shared" si="60"/>
        <v>10.178240327113748</v>
      </c>
      <c r="AA130" s="11">
        <f t="shared" si="61"/>
        <v>10.178240327113748</v>
      </c>
      <c r="AB130" s="11">
        <f t="shared" si="40"/>
        <v>0</v>
      </c>
      <c r="AC130" s="9">
        <f t="shared" si="62"/>
        <v>7.0931772194459679</v>
      </c>
      <c r="AD130" s="9">
        <f t="shared" si="63"/>
        <v>7.0931772194459679</v>
      </c>
      <c r="AE130" s="9">
        <f t="shared" si="41"/>
        <v>0</v>
      </c>
      <c r="AF130" s="9">
        <f t="shared" si="42"/>
        <v>7.6861120342241165</v>
      </c>
      <c r="AG130" s="9">
        <f t="shared" si="64"/>
        <v>7.6861120342241165</v>
      </c>
      <c r="AH130" s="9">
        <f t="shared" si="65"/>
        <v>0</v>
      </c>
      <c r="AI130" s="9">
        <f t="shared" si="43"/>
        <v>8.0106839059256938</v>
      </c>
      <c r="AJ130" s="9">
        <f t="shared" si="66"/>
        <v>8.0106839059256938</v>
      </c>
      <c r="AK130" s="9">
        <f t="shared" si="67"/>
        <v>0</v>
      </c>
      <c r="AL130" s="9">
        <f t="shared" si="44"/>
        <v>8.2901604487503295</v>
      </c>
      <c r="AM130" s="9">
        <f t="shared" si="68"/>
        <v>8.2901604487503295</v>
      </c>
      <c r="AN130" s="9">
        <f t="shared" si="69"/>
        <v>0</v>
      </c>
      <c r="AO130" s="9">
        <f t="shared" si="45"/>
        <v>7.5095078492018299</v>
      </c>
      <c r="AP130" s="9">
        <f t="shared" si="70"/>
        <v>7.5095078492018299</v>
      </c>
      <c r="AQ130" s="9">
        <f t="shared" si="71"/>
        <v>0</v>
      </c>
      <c r="AR130" s="10"/>
      <c r="AS130" s="10"/>
    </row>
    <row r="131" spans="2:45" hidden="1" x14ac:dyDescent="0.2">
      <c r="B131" s="12">
        <v>37773</v>
      </c>
      <c r="C131" s="13">
        <v>16.048554552498185</v>
      </c>
      <c r="D131" s="13">
        <v>16.048554552498185</v>
      </c>
      <c r="E131" s="14">
        <f t="shared" si="73"/>
        <v>0</v>
      </c>
      <c r="F131" s="8">
        <v>37802</v>
      </c>
      <c r="G131" s="9">
        <f t="shared" si="46"/>
        <v>6.776127101775268</v>
      </c>
      <c r="H131" s="9">
        <f t="shared" si="72"/>
        <v>6.776127101775268</v>
      </c>
      <c r="I131" s="9">
        <f t="shared" si="47"/>
        <v>0</v>
      </c>
      <c r="J131" s="10"/>
      <c r="K131" s="9">
        <f t="shared" si="48"/>
        <v>6.9127811532554748</v>
      </c>
      <c r="L131" s="9">
        <f t="shared" si="49"/>
        <v>6.9127811532554748</v>
      </c>
      <c r="M131" s="9">
        <f t="shared" si="50"/>
        <v>0</v>
      </c>
      <c r="N131" s="11">
        <f t="shared" si="51"/>
        <v>10.481108743922242</v>
      </c>
      <c r="O131" s="11">
        <f t="shared" si="52"/>
        <v>10.481108743922242</v>
      </c>
      <c r="P131" s="11">
        <f t="shared" si="53"/>
        <v>0</v>
      </c>
      <c r="Q131" s="11">
        <f t="shared" si="37"/>
        <v>9.8512763208878216</v>
      </c>
      <c r="R131" s="11">
        <f t="shared" si="54"/>
        <v>9.8512763208878216</v>
      </c>
      <c r="S131" s="11">
        <f t="shared" si="55"/>
        <v>0</v>
      </c>
      <c r="T131" s="11">
        <f t="shared" si="56"/>
        <v>7.2939182818355608</v>
      </c>
      <c r="U131" s="11">
        <f t="shared" si="57"/>
        <v>7.2939182818355608</v>
      </c>
      <c r="V131" s="11">
        <f t="shared" si="38"/>
        <v>0</v>
      </c>
      <c r="W131" s="11">
        <f t="shared" si="58"/>
        <v>9.2961484449874217</v>
      </c>
      <c r="X131" s="11">
        <f t="shared" si="59"/>
        <v>9.2961484449874217</v>
      </c>
      <c r="Y131" s="11">
        <f t="shared" si="39"/>
        <v>0</v>
      </c>
      <c r="Z131" s="11">
        <f t="shared" si="60"/>
        <v>10.19345667002993</v>
      </c>
      <c r="AA131" s="11">
        <f t="shared" si="61"/>
        <v>10.19345667002993</v>
      </c>
      <c r="AB131" s="11">
        <f t="shared" si="40"/>
        <v>0</v>
      </c>
      <c r="AC131" s="9">
        <f t="shared" si="62"/>
        <v>7.1041940303436366</v>
      </c>
      <c r="AD131" s="9">
        <f t="shared" si="63"/>
        <v>7.1041940303436366</v>
      </c>
      <c r="AE131" s="9">
        <f t="shared" si="41"/>
        <v>0</v>
      </c>
      <c r="AF131" s="9">
        <f t="shared" si="42"/>
        <v>7.6979359756901573</v>
      </c>
      <c r="AG131" s="9">
        <f t="shared" si="64"/>
        <v>7.6979359756901573</v>
      </c>
      <c r="AH131" s="9">
        <f t="shared" si="65"/>
        <v>0</v>
      </c>
      <c r="AI131" s="9">
        <f t="shared" si="43"/>
        <v>8.0229496697856195</v>
      </c>
      <c r="AJ131" s="9">
        <f t="shared" si="66"/>
        <v>8.0229496697856195</v>
      </c>
      <c r="AK131" s="9">
        <f t="shared" si="67"/>
        <v>0</v>
      </c>
      <c r="AL131" s="9">
        <f t="shared" si="44"/>
        <v>8.3028066491358796</v>
      </c>
      <c r="AM131" s="9">
        <f t="shared" si="68"/>
        <v>8.3028066491358796</v>
      </c>
      <c r="AN131" s="9">
        <f t="shared" si="69"/>
        <v>0</v>
      </c>
      <c r="AO131" s="9">
        <f t="shared" si="45"/>
        <v>7.5210913888012882</v>
      </c>
      <c r="AP131" s="9">
        <f t="shared" si="70"/>
        <v>7.5210913888012882</v>
      </c>
      <c r="AQ131" s="9">
        <f t="shared" si="71"/>
        <v>0</v>
      </c>
      <c r="AR131" s="10"/>
      <c r="AS131" s="10"/>
    </row>
    <row r="132" spans="2:45" hidden="1" x14ac:dyDescent="0.2">
      <c r="B132" s="12">
        <v>37803</v>
      </c>
      <c r="C132" s="13">
        <v>16.042528058111216</v>
      </c>
      <c r="D132" s="13">
        <v>16.042528058111216</v>
      </c>
      <c r="E132" s="14">
        <f t="shared" si="73"/>
        <v>0</v>
      </c>
      <c r="F132" s="8">
        <v>37833</v>
      </c>
      <c r="G132" s="9">
        <f t="shared" si="46"/>
        <v>6.7790482614678957</v>
      </c>
      <c r="H132" s="9">
        <f t="shared" si="72"/>
        <v>6.7790482614678957</v>
      </c>
      <c r="I132" s="9">
        <f t="shared" si="47"/>
        <v>0</v>
      </c>
      <c r="J132" s="10"/>
      <c r="K132" s="9">
        <f t="shared" si="48"/>
        <v>6.9157536480538431</v>
      </c>
      <c r="L132" s="9">
        <f t="shared" si="49"/>
        <v>6.9157536480538431</v>
      </c>
      <c r="M132" s="9">
        <f t="shared" si="50"/>
        <v>0</v>
      </c>
      <c r="N132" s="11">
        <f t="shared" si="51"/>
        <v>10.485421707387276</v>
      </c>
      <c r="O132" s="11">
        <f t="shared" si="52"/>
        <v>10.485421707387276</v>
      </c>
      <c r="P132" s="11">
        <f t="shared" si="53"/>
        <v>0</v>
      </c>
      <c r="Q132" s="11">
        <f t="shared" si="37"/>
        <v>9.8553526831420992</v>
      </c>
      <c r="R132" s="11">
        <f t="shared" si="54"/>
        <v>9.8553526831420992</v>
      </c>
      <c r="S132" s="11">
        <f t="shared" si="55"/>
        <v>0</v>
      </c>
      <c r="T132" s="11">
        <f t="shared" si="56"/>
        <v>7.2970339536168662</v>
      </c>
      <c r="U132" s="11">
        <f t="shared" si="57"/>
        <v>7.2970339536168662</v>
      </c>
      <c r="V132" s="11">
        <f t="shared" si="38"/>
        <v>0</v>
      </c>
      <c r="W132" s="11">
        <f t="shared" si="58"/>
        <v>9.3000162693469228</v>
      </c>
      <c r="X132" s="11">
        <f t="shared" si="59"/>
        <v>9.3000162693469228</v>
      </c>
      <c r="Y132" s="11">
        <f t="shared" si="39"/>
        <v>0</v>
      </c>
      <c r="Z132" s="11">
        <f t="shared" si="60"/>
        <v>10.197661574864652</v>
      </c>
      <c r="AA132" s="11">
        <f t="shared" si="61"/>
        <v>10.197661574864652</v>
      </c>
      <c r="AB132" s="11">
        <f t="shared" si="40"/>
        <v>0</v>
      </c>
      <c r="AC132" s="9">
        <f t="shared" si="62"/>
        <v>7.1072384308058254</v>
      </c>
      <c r="AD132" s="9">
        <f t="shared" si="63"/>
        <v>7.1072384308058254</v>
      </c>
      <c r="AE132" s="9">
        <f t="shared" si="41"/>
        <v>0</v>
      </c>
      <c r="AF132" s="9">
        <f t="shared" si="42"/>
        <v>7.7012034197080723</v>
      </c>
      <c r="AG132" s="9">
        <f t="shared" si="64"/>
        <v>7.7012034197080723</v>
      </c>
      <c r="AH132" s="9">
        <f t="shared" si="65"/>
        <v>0</v>
      </c>
      <c r="AI132" s="9">
        <f t="shared" si="43"/>
        <v>8.0263392076029696</v>
      </c>
      <c r="AJ132" s="9">
        <f t="shared" si="66"/>
        <v>8.0263392076029696</v>
      </c>
      <c r="AK132" s="9">
        <f t="shared" si="67"/>
        <v>0</v>
      </c>
      <c r="AL132" s="9">
        <f t="shared" si="44"/>
        <v>8.3063013172985904</v>
      </c>
      <c r="AM132" s="9">
        <f t="shared" si="68"/>
        <v>8.3063013172985904</v>
      </c>
      <c r="AN132" s="9">
        <f t="shared" si="69"/>
        <v>0</v>
      </c>
      <c r="AO132" s="9">
        <f t="shared" si="45"/>
        <v>7.5242923998414106</v>
      </c>
      <c r="AP132" s="9">
        <f t="shared" si="70"/>
        <v>7.5242923998414106</v>
      </c>
      <c r="AQ132" s="9">
        <f t="shared" si="71"/>
        <v>0</v>
      </c>
      <c r="AR132" s="10"/>
      <c r="AS132" s="10"/>
    </row>
    <row r="133" spans="2:45" hidden="1" x14ac:dyDescent="0.2">
      <c r="B133" s="12">
        <v>37834</v>
      </c>
      <c r="C133" s="13">
        <v>16.26174179143721</v>
      </c>
      <c r="D133" s="13">
        <v>16.26174179143721</v>
      </c>
      <c r="E133" s="14">
        <f t="shared" si="73"/>
        <v>0</v>
      </c>
      <c r="F133" s="8">
        <v>37864</v>
      </c>
      <c r="G133" s="9">
        <f t="shared" si="46"/>
        <v>6.67418408191135</v>
      </c>
      <c r="H133" s="9">
        <f t="shared" si="72"/>
        <v>6.67418408191135</v>
      </c>
      <c r="I133" s="9">
        <f t="shared" si="47"/>
        <v>0</v>
      </c>
      <c r="J133" s="10"/>
      <c r="K133" s="9">
        <f t="shared" si="48"/>
        <v>6.8090466340369042</v>
      </c>
      <c r="L133" s="9">
        <f t="shared" si="49"/>
        <v>6.8090466340369042</v>
      </c>
      <c r="M133" s="9">
        <f t="shared" si="50"/>
        <v>0</v>
      </c>
      <c r="N133" s="11">
        <f t="shared" si="51"/>
        <v>10.330594370710124</v>
      </c>
      <c r="O133" s="11">
        <f t="shared" si="52"/>
        <v>10.330594370710124</v>
      </c>
      <c r="P133" s="11">
        <f t="shared" si="53"/>
        <v>0</v>
      </c>
      <c r="Q133" s="11">
        <f t="shared" si="37"/>
        <v>9.7090188882287549</v>
      </c>
      <c r="R133" s="11">
        <f t="shared" si="54"/>
        <v>9.7090188882287549</v>
      </c>
      <c r="S133" s="11">
        <f t="shared" si="55"/>
        <v>0</v>
      </c>
      <c r="T133" s="11">
        <f t="shared" si="56"/>
        <v>7.1851871532044651</v>
      </c>
      <c r="U133" s="11">
        <f t="shared" si="57"/>
        <v>7.1851871532044651</v>
      </c>
      <c r="V133" s="11">
        <f t="shared" si="38"/>
        <v>0</v>
      </c>
      <c r="W133" s="11">
        <f t="shared" si="58"/>
        <v>9.1611685955441722</v>
      </c>
      <c r="X133" s="11">
        <f t="shared" si="59"/>
        <v>9.1611685955441722</v>
      </c>
      <c r="Y133" s="11">
        <f t="shared" si="39"/>
        <v>0</v>
      </c>
      <c r="Z133" s="11">
        <f t="shared" si="60"/>
        <v>10.046713341284923</v>
      </c>
      <c r="AA133" s="11">
        <f t="shared" si="61"/>
        <v>10.046713341284923</v>
      </c>
      <c r="AB133" s="11">
        <f t="shared" si="40"/>
        <v>0</v>
      </c>
      <c r="AC133" s="9">
        <f t="shared" si="62"/>
        <v>6.9979501376958746</v>
      </c>
      <c r="AD133" s="9">
        <f t="shared" si="63"/>
        <v>6.9979501376958746</v>
      </c>
      <c r="AE133" s="9">
        <f t="shared" si="41"/>
        <v>0</v>
      </c>
      <c r="AF133" s="9">
        <f t="shared" si="42"/>
        <v>7.5839082793395605</v>
      </c>
      <c r="AG133" s="9">
        <f t="shared" si="64"/>
        <v>7.5839082793395605</v>
      </c>
      <c r="AH133" s="9">
        <f t="shared" si="65"/>
        <v>0</v>
      </c>
      <c r="AI133" s="9">
        <f t="shared" si="43"/>
        <v>7.9046611277673051</v>
      </c>
      <c r="AJ133" s="9">
        <f t="shared" si="66"/>
        <v>7.9046611277673051</v>
      </c>
      <c r="AK133" s="9">
        <f t="shared" si="67"/>
        <v>0</v>
      </c>
      <c r="AL133" s="9">
        <f t="shared" si="44"/>
        <v>8.1808492543285674</v>
      </c>
      <c r="AM133" s="9">
        <f t="shared" si="68"/>
        <v>8.1808492543285674</v>
      </c>
      <c r="AN133" s="9">
        <f t="shared" si="69"/>
        <v>0</v>
      </c>
      <c r="AO133" s="9">
        <f t="shared" si="45"/>
        <v>7.4093820793543639</v>
      </c>
      <c r="AP133" s="9">
        <f t="shared" si="70"/>
        <v>7.4093820793543639</v>
      </c>
      <c r="AQ133" s="9">
        <f t="shared" si="71"/>
        <v>0</v>
      </c>
      <c r="AR133" s="10"/>
      <c r="AS133" s="10"/>
    </row>
    <row r="134" spans="2:45" hidden="1" x14ac:dyDescent="0.2">
      <c r="B134" s="15">
        <v>37865</v>
      </c>
      <c r="C134" s="13">
        <v>16.233869254897478</v>
      </c>
      <c r="D134" s="13">
        <v>16.233869254897478</v>
      </c>
      <c r="E134" s="14">
        <f t="shared" si="73"/>
        <v>0</v>
      </c>
      <c r="F134" s="8">
        <v>37894</v>
      </c>
      <c r="G134" s="9">
        <f t="shared" si="46"/>
        <v>6.6873601752306415</v>
      </c>
      <c r="H134" s="9">
        <f t="shared" si="72"/>
        <v>6.6873601752306415</v>
      </c>
      <c r="I134" s="9">
        <f t="shared" si="47"/>
        <v>0</v>
      </c>
      <c r="J134" s="10"/>
      <c r="K134" s="9">
        <f t="shared" si="48"/>
        <v>6.8224542779097286</v>
      </c>
      <c r="L134" s="9">
        <f t="shared" si="49"/>
        <v>6.8224542779097286</v>
      </c>
      <c r="M134" s="9">
        <f t="shared" si="50"/>
        <v>0</v>
      </c>
      <c r="N134" s="11">
        <f t="shared" si="51"/>
        <v>10.350048291439418</v>
      </c>
      <c r="O134" s="11">
        <f t="shared" si="52"/>
        <v>10.350048291439418</v>
      </c>
      <c r="P134" s="11">
        <f t="shared" si="53"/>
        <v>0</v>
      </c>
      <c r="Q134" s="11">
        <f t="shared" ref="Q134:Q197" si="74">(+$D$315/$D134)-1</f>
        <v>9.7274056027932332</v>
      </c>
      <c r="R134" s="11">
        <f t="shared" si="54"/>
        <v>9.7274056027932332</v>
      </c>
      <c r="S134" s="11">
        <f t="shared" si="55"/>
        <v>0</v>
      </c>
      <c r="T134" s="11">
        <f t="shared" si="56"/>
        <v>7.1992406067853736</v>
      </c>
      <c r="U134" s="11">
        <f t="shared" si="57"/>
        <v>7.1992406067853736</v>
      </c>
      <c r="V134" s="11">
        <f t="shared" ref="V134:V197" si="75">T134-U134</f>
        <v>0</v>
      </c>
      <c r="W134" s="11">
        <f t="shared" si="58"/>
        <v>9.1786146854761981</v>
      </c>
      <c r="X134" s="11">
        <f t="shared" si="59"/>
        <v>9.1786146854761981</v>
      </c>
      <c r="Y134" s="11">
        <f t="shared" ref="Y134:Y197" si="76">W134-X134</f>
        <v>0</v>
      </c>
      <c r="Z134" s="11">
        <f t="shared" si="60"/>
        <v>10.065679856070425</v>
      </c>
      <c r="AA134" s="11">
        <f t="shared" si="61"/>
        <v>10.065679856070425</v>
      </c>
      <c r="AB134" s="11">
        <f t="shared" ref="AB134:AB197" si="77">Z134-AA134</f>
        <v>0</v>
      </c>
      <c r="AC134" s="9">
        <f t="shared" si="62"/>
        <v>7.0116821170506203</v>
      </c>
      <c r="AD134" s="9">
        <f t="shared" si="63"/>
        <v>7.0116821170506203</v>
      </c>
      <c r="AE134" s="9">
        <f t="shared" ref="AE134:AE197" si="78">AC134-AD134</f>
        <v>0</v>
      </c>
      <c r="AF134" s="9">
        <f t="shared" ref="AF134:AF197" si="79">($D$310/C134)-1</f>
        <v>7.5986463121161538</v>
      </c>
      <c r="AG134" s="9">
        <f t="shared" si="64"/>
        <v>7.5986463121161538</v>
      </c>
      <c r="AH134" s="9">
        <f t="shared" si="65"/>
        <v>0</v>
      </c>
      <c r="AI134" s="9">
        <f t="shared" ref="AI134:AI197" si="80">($D$311/C134)-1</f>
        <v>7.9199498730910829</v>
      </c>
      <c r="AJ134" s="9">
        <f t="shared" si="66"/>
        <v>7.9199498730910829</v>
      </c>
      <c r="AK134" s="9">
        <f t="shared" si="67"/>
        <v>0</v>
      </c>
      <c r="AL134" s="9">
        <f t="shared" ref="AL134:AL197" si="81">($D$312/$D134)-1</f>
        <v>8.1966121973638426</v>
      </c>
      <c r="AM134" s="9">
        <f t="shared" si="68"/>
        <v>8.1966121973638426</v>
      </c>
      <c r="AN134" s="9">
        <f t="shared" si="69"/>
        <v>0</v>
      </c>
      <c r="AO134" s="9">
        <f t="shared" ref="AO134:AO197" si="82">($D$309/$D134)-1</f>
        <v>7.423820461578778</v>
      </c>
      <c r="AP134" s="9">
        <f t="shared" si="70"/>
        <v>7.423820461578778</v>
      </c>
      <c r="AQ134" s="9">
        <f t="shared" si="71"/>
        <v>0</v>
      </c>
      <c r="AR134" s="10"/>
      <c r="AS134" s="10"/>
    </row>
    <row r="135" spans="2:45" hidden="1" x14ac:dyDescent="0.2">
      <c r="B135" s="15">
        <v>37895</v>
      </c>
      <c r="C135" s="13">
        <v>16.320500111710157</v>
      </c>
      <c r="D135" s="13">
        <v>16.320500111710157</v>
      </c>
      <c r="E135" s="14">
        <f t="shared" si="73"/>
        <v>0</v>
      </c>
      <c r="F135" s="8">
        <v>37925</v>
      </c>
      <c r="G135" s="9">
        <f t="shared" ref="G135:G198" si="83">(+$D$305/C135)-1</f>
        <v>6.6465548938943142</v>
      </c>
      <c r="H135" s="9">
        <f t="shared" si="72"/>
        <v>6.6465548938943142</v>
      </c>
      <c r="I135" s="9">
        <f t="shared" ref="I135:I198" si="84">+G135-H135</f>
        <v>0</v>
      </c>
      <c r="J135" s="10"/>
      <c r="K135" s="9">
        <f t="shared" ref="K135:K198" si="85">(+$D$306/C135)-1</f>
        <v>6.7809319034827897</v>
      </c>
      <c r="L135" s="9">
        <f t="shared" ref="L135:L198" si="86">+$D$306/C135-1</f>
        <v>6.7809319034827897</v>
      </c>
      <c r="M135" s="9">
        <f t="shared" ref="M135:M198" si="87">L135-K135</f>
        <v>0</v>
      </c>
      <c r="N135" s="11">
        <f t="shared" ref="N135:N198" si="88">(+$D$317/$D135)-1</f>
        <v>10.28980109303113</v>
      </c>
      <c r="O135" s="11">
        <f t="shared" ref="O135:O198" si="89">$D$317/$D135-1</f>
        <v>10.28980109303113</v>
      </c>
      <c r="P135" s="11">
        <f t="shared" ref="P135:P198" si="90">N135-O135</f>
        <v>0</v>
      </c>
      <c r="Q135" s="11">
        <f t="shared" si="74"/>
        <v>9.6704634544285319</v>
      </c>
      <c r="R135" s="11">
        <f t="shared" ref="R135:R198" si="91">$D$315/$D135-1</f>
        <v>9.6704634544285319</v>
      </c>
      <c r="S135" s="11">
        <f t="shared" ref="S135:S198" si="92">Q135-R135</f>
        <v>0</v>
      </c>
      <c r="T135" s="11">
        <f t="shared" ref="T135:T198" si="93">(+$D$308/$D135)-1</f>
        <v>7.1557182126113439</v>
      </c>
      <c r="U135" s="11">
        <f t="shared" ref="U135:U198" si="94">$D$308/$D135-1</f>
        <v>7.1557182126113439</v>
      </c>
      <c r="V135" s="11">
        <f t="shared" si="75"/>
        <v>0</v>
      </c>
      <c r="W135" s="11">
        <f t="shared" ref="W135:W198" si="95">(+$D$314/$D135)-1</f>
        <v>9.1245855745216726</v>
      </c>
      <c r="X135" s="11">
        <f t="shared" ref="X135:X198" si="96">$D$314/$D135-1</f>
        <v>9.1245855745216726</v>
      </c>
      <c r="Y135" s="11">
        <f t="shared" si="76"/>
        <v>0</v>
      </c>
      <c r="Z135" s="11">
        <f t="shared" ref="Z135:Z198" si="97">(+$D$316/$D135)-1</f>
        <v>10.006942113931116</v>
      </c>
      <c r="AA135" s="11">
        <f t="shared" ref="AA135:AA198" si="98">$D$316/$D135-1</f>
        <v>10.006942113931116</v>
      </c>
      <c r="AB135" s="11">
        <f t="shared" si="77"/>
        <v>0</v>
      </c>
      <c r="AC135" s="9">
        <f t="shared" ref="AC135:AC198" si="99">($D$307/C135)-1</f>
        <v>6.9691553022128243</v>
      </c>
      <c r="AD135" s="9">
        <f t="shared" ref="AD135:AD198" si="100">$D$307/D135-1</f>
        <v>6.9691553022128243</v>
      </c>
      <c r="AE135" s="9">
        <f t="shared" si="78"/>
        <v>0</v>
      </c>
      <c r="AF135" s="9">
        <f t="shared" si="79"/>
        <v>7.5530038322687787</v>
      </c>
      <c r="AG135" s="9">
        <f t="shared" ref="AG135:AG198" si="101">$D$310/D135-1</f>
        <v>7.5530038322687787</v>
      </c>
      <c r="AH135" s="9">
        <f t="shared" ref="AH135:AH198" si="102">AF135-AG135</f>
        <v>0</v>
      </c>
      <c r="AI135" s="9">
        <f t="shared" si="80"/>
        <v>7.8726018816114856</v>
      </c>
      <c r="AJ135" s="9">
        <f t="shared" ref="AJ135:AJ198" si="103">$D$311/D135-1</f>
        <v>7.8726018816114856</v>
      </c>
      <c r="AK135" s="9">
        <f t="shared" ref="AK135:AK198" si="104">AI135-AJ135</f>
        <v>0</v>
      </c>
      <c r="AL135" s="9">
        <f t="shared" si="81"/>
        <v>8.1477956544283767</v>
      </c>
      <c r="AM135" s="9">
        <f t="shared" ref="AM135:AM198" si="105">$D$312/$D135-1</f>
        <v>8.1477956544283767</v>
      </c>
      <c r="AN135" s="9">
        <f t="shared" ref="AN135:AN198" si="106">AL135-AM135</f>
        <v>0</v>
      </c>
      <c r="AO135" s="9">
        <f t="shared" si="82"/>
        <v>7.3791059749375805</v>
      </c>
      <c r="AP135" s="9">
        <f t="shared" ref="AP135:AP198" si="107">$D$309/$D135-1</f>
        <v>7.3791059749375805</v>
      </c>
      <c r="AQ135" s="9">
        <f t="shared" ref="AQ135:AQ198" si="108">AO135-AP135</f>
        <v>0</v>
      </c>
      <c r="AR135" s="10"/>
      <c r="AS135" s="10"/>
    </row>
    <row r="136" spans="2:45" hidden="1" x14ac:dyDescent="0.2">
      <c r="B136" s="15">
        <v>37926</v>
      </c>
      <c r="C136" s="13">
        <v>16.489995266343655</v>
      </c>
      <c r="D136" s="13">
        <v>16.489995266343655</v>
      </c>
      <c r="E136" s="14">
        <f t="shared" si="73"/>
        <v>0</v>
      </c>
      <c r="F136" s="8">
        <v>37955</v>
      </c>
      <c r="G136" s="9">
        <f t="shared" si="83"/>
        <v>6.5679585096491699</v>
      </c>
      <c r="H136" s="9">
        <f t="shared" si="72"/>
        <v>6.5679585096491699</v>
      </c>
      <c r="I136" s="9">
        <f t="shared" si="84"/>
        <v>0</v>
      </c>
      <c r="J136" s="10"/>
      <c r="K136" s="9">
        <f t="shared" si="85"/>
        <v>6.7009543028302723</v>
      </c>
      <c r="L136" s="9">
        <f t="shared" si="86"/>
        <v>6.7009543028302723</v>
      </c>
      <c r="M136" s="9">
        <f t="shared" si="87"/>
        <v>0</v>
      </c>
      <c r="N136" s="11">
        <f t="shared" si="88"/>
        <v>10.173756997739583</v>
      </c>
      <c r="O136" s="11">
        <f t="shared" si="89"/>
        <v>10.173756997739583</v>
      </c>
      <c r="P136" s="11">
        <f t="shared" si="90"/>
        <v>0</v>
      </c>
      <c r="Q136" s="11">
        <f t="shared" si="74"/>
        <v>9.5607853239010581</v>
      </c>
      <c r="R136" s="11">
        <f t="shared" si="91"/>
        <v>9.5607853239010581</v>
      </c>
      <c r="S136" s="11">
        <f t="shared" si="92"/>
        <v>0</v>
      </c>
      <c r="T136" s="11">
        <f t="shared" si="93"/>
        <v>7.0718883086443487</v>
      </c>
      <c r="U136" s="11">
        <f t="shared" si="94"/>
        <v>7.0718883086443487</v>
      </c>
      <c r="V136" s="11">
        <f t="shared" si="75"/>
        <v>0</v>
      </c>
      <c r="W136" s="11">
        <f t="shared" si="95"/>
        <v>9.0205183404299714</v>
      </c>
      <c r="X136" s="11">
        <f t="shared" si="96"/>
        <v>9.0205183404299714</v>
      </c>
      <c r="Y136" s="11">
        <f t="shared" si="76"/>
        <v>0</v>
      </c>
      <c r="Z136" s="11">
        <f t="shared" si="97"/>
        <v>9.8938054316271202</v>
      </c>
      <c r="AA136" s="11">
        <f t="shared" si="98"/>
        <v>9.8938054316271202</v>
      </c>
      <c r="AB136" s="11">
        <f t="shared" si="77"/>
        <v>0</v>
      </c>
      <c r="AC136" s="9">
        <f t="shared" si="99"/>
        <v>6.887243016100542</v>
      </c>
      <c r="AD136" s="9">
        <f t="shared" si="100"/>
        <v>6.887243016100542</v>
      </c>
      <c r="AE136" s="9">
        <f t="shared" si="78"/>
        <v>0</v>
      </c>
      <c r="AF136" s="9">
        <f t="shared" si="79"/>
        <v>7.4650903620878548</v>
      </c>
      <c r="AG136" s="9">
        <f t="shared" si="101"/>
        <v>7.4650903620878548</v>
      </c>
      <c r="AH136" s="9">
        <f t="shared" si="102"/>
        <v>0</v>
      </c>
      <c r="AI136" s="9">
        <f t="shared" si="80"/>
        <v>7.7814033698087179</v>
      </c>
      <c r="AJ136" s="9">
        <f t="shared" si="103"/>
        <v>7.7814033698087179</v>
      </c>
      <c r="AK136" s="9">
        <f t="shared" si="104"/>
        <v>0</v>
      </c>
      <c r="AL136" s="9">
        <f t="shared" si="81"/>
        <v>8.0537685177337046</v>
      </c>
      <c r="AM136" s="9">
        <f t="shared" si="105"/>
        <v>8.0537685177337046</v>
      </c>
      <c r="AN136" s="9">
        <f t="shared" si="106"/>
        <v>0</v>
      </c>
      <c r="AO136" s="9">
        <f t="shared" si="82"/>
        <v>7.2929799427602866</v>
      </c>
      <c r="AP136" s="9">
        <f t="shared" si="107"/>
        <v>7.2929799427602866</v>
      </c>
      <c r="AQ136" s="9">
        <f t="shared" si="108"/>
        <v>0</v>
      </c>
      <c r="AR136" s="10"/>
      <c r="AS136" s="10"/>
    </row>
    <row r="137" spans="2:45" hidden="1" x14ac:dyDescent="0.2">
      <c r="B137" s="15">
        <v>37956</v>
      </c>
      <c r="C137" s="13">
        <v>16.777007061523051</v>
      </c>
      <c r="D137" s="13">
        <v>16.777007061523051</v>
      </c>
      <c r="E137" s="14">
        <f t="shared" si="73"/>
        <v>0</v>
      </c>
      <c r="F137" s="8">
        <v>37986</v>
      </c>
      <c r="G137" s="9">
        <f t="shared" si="83"/>
        <v>6.4384900442827133</v>
      </c>
      <c r="H137" s="9">
        <f t="shared" si="72"/>
        <v>6.4384900442827133</v>
      </c>
      <c r="I137" s="9">
        <f t="shared" si="84"/>
        <v>0</v>
      </c>
      <c r="J137" s="10"/>
      <c r="K137" s="9">
        <f t="shared" si="85"/>
        <v>6.5692106186949237</v>
      </c>
      <c r="L137" s="9">
        <f t="shared" si="86"/>
        <v>6.5692106186949237</v>
      </c>
      <c r="M137" s="9">
        <f t="shared" si="87"/>
        <v>0</v>
      </c>
      <c r="N137" s="11">
        <f t="shared" si="88"/>
        <v>9.9826025180961526</v>
      </c>
      <c r="O137" s="11">
        <f t="shared" si="89"/>
        <v>9.9826025180961526</v>
      </c>
      <c r="P137" s="11">
        <f t="shared" si="90"/>
        <v>0</v>
      </c>
      <c r="Q137" s="11">
        <f t="shared" si="74"/>
        <v>9.3801172259976724</v>
      </c>
      <c r="R137" s="11">
        <f t="shared" si="91"/>
        <v>9.3801172259976724</v>
      </c>
      <c r="S137" s="11">
        <f t="shared" si="92"/>
        <v>0</v>
      </c>
      <c r="T137" s="11">
        <f t="shared" si="93"/>
        <v>6.933798889866857</v>
      </c>
      <c r="U137" s="11">
        <f t="shared" si="94"/>
        <v>6.933798889866857</v>
      </c>
      <c r="V137" s="11">
        <f t="shared" si="75"/>
        <v>0</v>
      </c>
      <c r="W137" s="11">
        <f t="shared" si="95"/>
        <v>8.8490928324732643</v>
      </c>
      <c r="X137" s="11">
        <f t="shared" si="96"/>
        <v>8.8490928324732643</v>
      </c>
      <c r="Y137" s="11">
        <f t="shared" si="76"/>
        <v>0</v>
      </c>
      <c r="Z137" s="11">
        <f t="shared" si="97"/>
        <v>9.7074402091651759</v>
      </c>
      <c r="AA137" s="11">
        <f t="shared" si="98"/>
        <v>9.7074402091651759</v>
      </c>
      <c r="AB137" s="11">
        <f t="shared" si="77"/>
        <v>0</v>
      </c>
      <c r="AC137" s="9">
        <f t="shared" si="99"/>
        <v>6.752312407275868</v>
      </c>
      <c r="AD137" s="9">
        <f t="shared" si="100"/>
        <v>6.752312407275868</v>
      </c>
      <c r="AE137" s="9">
        <f t="shared" si="78"/>
        <v>0</v>
      </c>
      <c r="AF137" s="9">
        <f t="shared" si="79"/>
        <v>7.3202742591757488</v>
      </c>
      <c r="AG137" s="9">
        <f t="shared" si="101"/>
        <v>7.3202742591757488</v>
      </c>
      <c r="AH137" s="9">
        <f t="shared" si="102"/>
        <v>0</v>
      </c>
      <c r="AI137" s="9">
        <f t="shared" si="80"/>
        <v>7.6311759582018244</v>
      </c>
      <c r="AJ137" s="9">
        <f t="shared" si="103"/>
        <v>7.6311759582018244</v>
      </c>
      <c r="AK137" s="9">
        <f t="shared" si="104"/>
        <v>0</v>
      </c>
      <c r="AL137" s="9">
        <f t="shared" si="81"/>
        <v>7.898881633208692</v>
      </c>
      <c r="AM137" s="9">
        <f t="shared" si="105"/>
        <v>7.898881633208692</v>
      </c>
      <c r="AN137" s="9">
        <f t="shared" si="106"/>
        <v>0</v>
      </c>
      <c r="AO137" s="9">
        <f t="shared" si="82"/>
        <v>7.1511082100948613</v>
      </c>
      <c r="AP137" s="9">
        <f t="shared" si="107"/>
        <v>7.1511082100948613</v>
      </c>
      <c r="AQ137" s="9">
        <f t="shared" si="108"/>
        <v>0</v>
      </c>
      <c r="AR137" s="10"/>
      <c r="AS137" s="10"/>
    </row>
    <row r="138" spans="2:45" hidden="1" x14ac:dyDescent="0.2">
      <c r="B138" s="15">
        <v>37987</v>
      </c>
      <c r="C138" s="13">
        <v>16.720508676645217</v>
      </c>
      <c r="D138" s="13">
        <v>16.720508676645217</v>
      </c>
      <c r="E138" s="14">
        <f t="shared" si="73"/>
        <v>0</v>
      </c>
      <c r="F138" s="8">
        <v>38017</v>
      </c>
      <c r="G138" s="9">
        <f t="shared" si="83"/>
        <v>6.4636246069661345</v>
      </c>
      <c r="H138" s="9">
        <f t="shared" ref="H138:H201" si="109">+$D$305/C138-1</f>
        <v>6.4636246069661345</v>
      </c>
      <c r="I138" s="9">
        <f t="shared" si="84"/>
        <v>0</v>
      </c>
      <c r="J138" s="10"/>
      <c r="K138" s="9">
        <f t="shared" si="85"/>
        <v>6.5947868845267008</v>
      </c>
      <c r="L138" s="9">
        <f t="shared" si="86"/>
        <v>6.5947868845267008</v>
      </c>
      <c r="M138" s="9">
        <f t="shared" si="87"/>
        <v>0</v>
      </c>
      <c r="N138" s="11">
        <f t="shared" si="88"/>
        <v>10.019712591481323</v>
      </c>
      <c r="O138" s="11">
        <f t="shared" si="89"/>
        <v>10.019712591481323</v>
      </c>
      <c r="P138" s="11">
        <f t="shared" si="90"/>
        <v>0</v>
      </c>
      <c r="Q138" s="11">
        <f t="shared" si="74"/>
        <v>9.4151915092896985</v>
      </c>
      <c r="R138" s="11">
        <f t="shared" si="91"/>
        <v>9.4151915092896985</v>
      </c>
      <c r="S138" s="11">
        <f t="shared" si="92"/>
        <v>0</v>
      </c>
      <c r="T138" s="11">
        <f t="shared" si="93"/>
        <v>6.9606070948019818</v>
      </c>
      <c r="U138" s="11">
        <f t="shared" si="94"/>
        <v>6.9606070948019818</v>
      </c>
      <c r="V138" s="11">
        <f t="shared" si="75"/>
        <v>0</v>
      </c>
      <c r="W138" s="11">
        <f t="shared" si="95"/>
        <v>8.8823727911340811</v>
      </c>
      <c r="X138" s="11">
        <f t="shared" si="96"/>
        <v>8.8823727911340811</v>
      </c>
      <c r="Y138" s="11">
        <f t="shared" si="76"/>
        <v>0</v>
      </c>
      <c r="Z138" s="11">
        <f t="shared" si="97"/>
        <v>9.7436205126291959</v>
      </c>
      <c r="AA138" s="11">
        <f t="shared" si="98"/>
        <v>9.7436205126291959</v>
      </c>
      <c r="AB138" s="11">
        <f t="shared" si="77"/>
        <v>0</v>
      </c>
      <c r="AC138" s="9">
        <f t="shared" si="99"/>
        <v>6.7785073717084545</v>
      </c>
      <c r="AD138" s="9">
        <f t="shared" si="100"/>
        <v>6.7785073717084545</v>
      </c>
      <c r="AE138" s="9">
        <f t="shared" si="78"/>
        <v>0</v>
      </c>
      <c r="AF138" s="9">
        <f t="shared" si="79"/>
        <v>7.3483883594387773</v>
      </c>
      <c r="AG138" s="9">
        <f t="shared" si="101"/>
        <v>7.3483883594387773</v>
      </c>
      <c r="AH138" s="9">
        <f t="shared" si="102"/>
        <v>0</v>
      </c>
      <c r="AI138" s="9">
        <f t="shared" si="80"/>
        <v>7.6603405913278451</v>
      </c>
      <c r="AJ138" s="9">
        <f t="shared" si="103"/>
        <v>7.6603405913278451</v>
      </c>
      <c r="AK138" s="9">
        <f t="shared" si="104"/>
        <v>0</v>
      </c>
      <c r="AL138" s="9">
        <f t="shared" si="81"/>
        <v>7.9289508403852409</v>
      </c>
      <c r="AM138" s="9">
        <f t="shared" si="105"/>
        <v>7.9289508403852409</v>
      </c>
      <c r="AN138" s="9">
        <f t="shared" si="106"/>
        <v>0</v>
      </c>
      <c r="AO138" s="9">
        <f t="shared" si="82"/>
        <v>7.1786507004425424</v>
      </c>
      <c r="AP138" s="9">
        <f t="shared" si="107"/>
        <v>7.1786507004425424</v>
      </c>
      <c r="AQ138" s="9">
        <f t="shared" si="108"/>
        <v>0</v>
      </c>
      <c r="AR138" s="10"/>
      <c r="AS138" s="10"/>
    </row>
    <row r="139" spans="2:45" hidden="1" x14ac:dyDescent="0.2">
      <c r="B139" s="15">
        <v>38018</v>
      </c>
      <c r="C139" s="13">
        <v>16.953282022341892</v>
      </c>
      <c r="D139" s="13">
        <v>16.953282022341892</v>
      </c>
      <c r="E139" s="14">
        <f t="shared" ref="E139:E202" si="110">C139-D139</f>
        <v>0</v>
      </c>
      <c r="F139" s="8">
        <v>38046</v>
      </c>
      <c r="G139" s="9">
        <f t="shared" si="83"/>
        <v>6.3611469351797512</v>
      </c>
      <c r="H139" s="9">
        <f t="shared" si="109"/>
        <v>6.3611469351797512</v>
      </c>
      <c r="I139" s="9">
        <f t="shared" si="84"/>
        <v>0</v>
      </c>
      <c r="J139" s="10"/>
      <c r="K139" s="9">
        <f t="shared" si="85"/>
        <v>6.4905083176607263</v>
      </c>
      <c r="L139" s="9">
        <f t="shared" si="86"/>
        <v>6.4905083176607263</v>
      </c>
      <c r="M139" s="9">
        <f t="shared" si="87"/>
        <v>0</v>
      </c>
      <c r="N139" s="11">
        <f t="shared" si="88"/>
        <v>9.8684088282834672</v>
      </c>
      <c r="O139" s="11">
        <f t="shared" si="89"/>
        <v>9.8684088282834672</v>
      </c>
      <c r="P139" s="11">
        <f t="shared" si="90"/>
        <v>0</v>
      </c>
      <c r="Q139" s="11">
        <f t="shared" si="74"/>
        <v>9.2721879911217133</v>
      </c>
      <c r="R139" s="11">
        <f t="shared" si="91"/>
        <v>9.2721879911217133</v>
      </c>
      <c r="S139" s="11">
        <f t="shared" si="92"/>
        <v>0</v>
      </c>
      <c r="T139" s="11">
        <f t="shared" si="93"/>
        <v>6.8513057132292721</v>
      </c>
      <c r="U139" s="11">
        <f t="shared" si="94"/>
        <v>6.8513057132292721</v>
      </c>
      <c r="V139" s="11">
        <f t="shared" si="75"/>
        <v>0</v>
      </c>
      <c r="W139" s="11">
        <f t="shared" si="95"/>
        <v>8.7466850243062453</v>
      </c>
      <c r="X139" s="11">
        <f t="shared" si="96"/>
        <v>8.7466850243062453</v>
      </c>
      <c r="Y139" s="11">
        <f t="shared" si="76"/>
        <v>0</v>
      </c>
      <c r="Z139" s="11">
        <f t="shared" si="97"/>
        <v>9.5961075715759883</v>
      </c>
      <c r="AA139" s="11">
        <f t="shared" si="98"/>
        <v>9.5961075715759883</v>
      </c>
      <c r="AB139" s="11">
        <f t="shared" si="77"/>
        <v>0</v>
      </c>
      <c r="AC139" s="9">
        <f t="shared" si="99"/>
        <v>6.6717062707149895</v>
      </c>
      <c r="AD139" s="9">
        <f t="shared" si="100"/>
        <v>6.6717062707149895</v>
      </c>
      <c r="AE139" s="9">
        <f t="shared" si="78"/>
        <v>0</v>
      </c>
      <c r="AF139" s="9">
        <f t="shared" si="79"/>
        <v>7.2337626316864299</v>
      </c>
      <c r="AG139" s="9">
        <f t="shared" si="101"/>
        <v>7.2337626316864299</v>
      </c>
      <c r="AH139" s="9">
        <f t="shared" si="102"/>
        <v>0</v>
      </c>
      <c r="AI139" s="9">
        <f t="shared" si="80"/>
        <v>7.5414316714113667</v>
      </c>
      <c r="AJ139" s="9">
        <f t="shared" si="103"/>
        <v>7.5414316714113667</v>
      </c>
      <c r="AK139" s="9">
        <f t="shared" si="104"/>
        <v>0</v>
      </c>
      <c r="AL139" s="9">
        <f t="shared" si="81"/>
        <v>7.8063538259582668</v>
      </c>
      <c r="AM139" s="9">
        <f t="shared" si="105"/>
        <v>7.8063538259582668</v>
      </c>
      <c r="AN139" s="9">
        <f t="shared" si="106"/>
        <v>0</v>
      </c>
      <c r="AO139" s="9">
        <f t="shared" si="82"/>
        <v>7.0663555186413092</v>
      </c>
      <c r="AP139" s="9">
        <f t="shared" si="107"/>
        <v>7.0663555186413092</v>
      </c>
      <c r="AQ139" s="9">
        <f t="shared" si="108"/>
        <v>0</v>
      </c>
      <c r="AR139" s="10"/>
      <c r="AS139" s="10"/>
    </row>
    <row r="140" spans="2:45" hidden="1" x14ac:dyDescent="0.2">
      <c r="B140" s="15">
        <v>38047</v>
      </c>
      <c r="C140" s="13">
        <v>17.027106578582259</v>
      </c>
      <c r="D140" s="13">
        <v>17.027106578582259</v>
      </c>
      <c r="E140" s="14">
        <f t="shared" si="110"/>
        <v>0</v>
      </c>
      <c r="F140" s="8">
        <v>38077</v>
      </c>
      <c r="G140" s="9">
        <f t="shared" si="83"/>
        <v>6.3292311541043365</v>
      </c>
      <c r="H140" s="9">
        <f t="shared" si="109"/>
        <v>6.3292311541043365</v>
      </c>
      <c r="I140" s="9">
        <f t="shared" si="84"/>
        <v>0</v>
      </c>
      <c r="J140" s="10"/>
      <c r="K140" s="9">
        <f t="shared" si="85"/>
        <v>6.4580316634497477</v>
      </c>
      <c r="L140" s="9">
        <f t="shared" si="86"/>
        <v>6.4580316634497477</v>
      </c>
      <c r="M140" s="9">
        <f t="shared" si="87"/>
        <v>0</v>
      </c>
      <c r="N140" s="11">
        <f t="shared" si="88"/>
        <v>9.8212865849895792</v>
      </c>
      <c r="O140" s="11">
        <f t="shared" si="89"/>
        <v>9.8212865849895792</v>
      </c>
      <c r="P140" s="11">
        <f t="shared" si="90"/>
        <v>0</v>
      </c>
      <c r="Q140" s="11">
        <f t="shared" si="74"/>
        <v>9.2276507870722551</v>
      </c>
      <c r="R140" s="11">
        <f t="shared" si="91"/>
        <v>9.2276507870722551</v>
      </c>
      <c r="S140" s="11">
        <f t="shared" si="92"/>
        <v>0</v>
      </c>
      <c r="T140" s="11">
        <f t="shared" si="93"/>
        <v>6.8172647469904346</v>
      </c>
      <c r="U140" s="11">
        <f t="shared" si="94"/>
        <v>6.8172647469904346</v>
      </c>
      <c r="V140" s="11">
        <f t="shared" si="75"/>
        <v>0</v>
      </c>
      <c r="W140" s="11">
        <f t="shared" si="95"/>
        <v>8.7044262474898044</v>
      </c>
      <c r="X140" s="11">
        <f t="shared" si="96"/>
        <v>8.7044262474898044</v>
      </c>
      <c r="Y140" s="11">
        <f t="shared" si="76"/>
        <v>0</v>
      </c>
      <c r="Z140" s="11">
        <f t="shared" si="97"/>
        <v>9.5501659469237552</v>
      </c>
      <c r="AA140" s="11">
        <f t="shared" si="98"/>
        <v>9.5501659469237552</v>
      </c>
      <c r="AB140" s="11">
        <f t="shared" si="77"/>
        <v>0</v>
      </c>
      <c r="AC140" s="9">
        <f t="shared" si="99"/>
        <v>6.638443995152894</v>
      </c>
      <c r="AD140" s="9">
        <f t="shared" si="100"/>
        <v>6.638443995152894</v>
      </c>
      <c r="AE140" s="9">
        <f t="shared" si="78"/>
        <v>0</v>
      </c>
      <c r="AF140" s="9">
        <f t="shared" si="79"/>
        <v>7.1980634440606615</v>
      </c>
      <c r="AG140" s="9">
        <f t="shared" si="101"/>
        <v>7.1980634440606615</v>
      </c>
      <c r="AH140" s="9">
        <f t="shared" si="102"/>
        <v>0</v>
      </c>
      <c r="AI140" s="9">
        <f t="shared" si="80"/>
        <v>7.5043985207765704</v>
      </c>
      <c r="AJ140" s="9">
        <f t="shared" si="103"/>
        <v>7.5043985207765704</v>
      </c>
      <c r="AK140" s="9">
        <f t="shared" si="104"/>
        <v>0</v>
      </c>
      <c r="AL140" s="9">
        <f t="shared" si="81"/>
        <v>7.7681720503114988</v>
      </c>
      <c r="AM140" s="9">
        <f t="shared" si="105"/>
        <v>7.7681720503114988</v>
      </c>
      <c r="AN140" s="9">
        <f t="shared" si="106"/>
        <v>0</v>
      </c>
      <c r="AO140" s="9">
        <f t="shared" si="82"/>
        <v>7.0313821593161379</v>
      </c>
      <c r="AP140" s="9">
        <f t="shared" si="107"/>
        <v>7.0313821593161379</v>
      </c>
      <c r="AQ140" s="9">
        <f t="shared" si="108"/>
        <v>0</v>
      </c>
      <c r="AR140" s="10"/>
      <c r="AS140" s="10"/>
    </row>
    <row r="141" spans="2:45" hidden="1" x14ac:dyDescent="0.2">
      <c r="B141" s="15">
        <v>38078</v>
      </c>
      <c r="C141" s="13">
        <v>17.16345601408743</v>
      </c>
      <c r="D141" s="13">
        <v>17.16345601408743</v>
      </c>
      <c r="E141" s="14">
        <f t="shared" si="110"/>
        <v>0</v>
      </c>
      <c r="F141" s="8">
        <v>38107</v>
      </c>
      <c r="G141" s="9">
        <f t="shared" si="83"/>
        <v>6.2710064859647261</v>
      </c>
      <c r="H141" s="9">
        <f t="shared" si="109"/>
        <v>6.2710064859647261</v>
      </c>
      <c r="I141" s="9">
        <f t="shared" si="84"/>
        <v>0</v>
      </c>
      <c r="J141" s="10"/>
      <c r="K141" s="9">
        <f t="shared" si="85"/>
        <v>6.3987837819941475</v>
      </c>
      <c r="L141" s="9">
        <f t="shared" si="86"/>
        <v>6.3987837819941475</v>
      </c>
      <c r="M141" s="9">
        <f t="shared" si="87"/>
        <v>0</v>
      </c>
      <c r="N141" s="11">
        <f t="shared" si="88"/>
        <v>9.7353204301492031</v>
      </c>
      <c r="O141" s="11">
        <f t="shared" si="89"/>
        <v>9.7353204301492031</v>
      </c>
      <c r="P141" s="11">
        <f t="shared" si="90"/>
        <v>0</v>
      </c>
      <c r="Q141" s="11">
        <f t="shared" si="74"/>
        <v>9.1464005767290271</v>
      </c>
      <c r="R141" s="11">
        <f t="shared" si="91"/>
        <v>9.1464005767290271</v>
      </c>
      <c r="S141" s="11">
        <f t="shared" si="92"/>
        <v>0</v>
      </c>
      <c r="T141" s="11">
        <f t="shared" si="93"/>
        <v>6.7551630563652036</v>
      </c>
      <c r="U141" s="11">
        <f t="shared" si="94"/>
        <v>6.7551630563652036</v>
      </c>
      <c r="V141" s="11">
        <f t="shared" si="75"/>
        <v>0</v>
      </c>
      <c r="W141" s="11">
        <f t="shared" si="95"/>
        <v>8.6273326225426654</v>
      </c>
      <c r="X141" s="11">
        <f t="shared" si="96"/>
        <v>8.6273326225426654</v>
      </c>
      <c r="Y141" s="11">
        <f t="shared" si="76"/>
        <v>0</v>
      </c>
      <c r="Z141" s="11">
        <f t="shared" si="97"/>
        <v>9.4663536208882402</v>
      </c>
      <c r="AA141" s="11">
        <f t="shared" si="98"/>
        <v>9.4663536208882402</v>
      </c>
      <c r="AB141" s="11">
        <f t="shared" si="77"/>
        <v>0</v>
      </c>
      <c r="AC141" s="9">
        <f t="shared" si="99"/>
        <v>6.5777628872208949</v>
      </c>
      <c r="AD141" s="9">
        <f t="shared" si="100"/>
        <v>6.5777628872208949</v>
      </c>
      <c r="AE141" s="9">
        <f t="shared" si="78"/>
        <v>0</v>
      </c>
      <c r="AF141" s="9">
        <f t="shared" si="79"/>
        <v>7.1329366233366898</v>
      </c>
      <c r="AG141" s="9">
        <f t="shared" si="101"/>
        <v>7.1329366233366898</v>
      </c>
      <c r="AH141" s="9">
        <f t="shared" si="102"/>
        <v>0</v>
      </c>
      <c r="AI141" s="9">
        <f t="shared" si="80"/>
        <v>7.4368381217131692</v>
      </c>
      <c r="AJ141" s="9">
        <f t="shared" si="103"/>
        <v>7.4368381217131692</v>
      </c>
      <c r="AK141" s="9">
        <f t="shared" si="104"/>
        <v>0</v>
      </c>
      <c r="AL141" s="9">
        <f t="shared" si="81"/>
        <v>7.6985161891323219</v>
      </c>
      <c r="AM141" s="9">
        <f t="shared" si="105"/>
        <v>7.6985161891323219</v>
      </c>
      <c r="AN141" s="9">
        <f t="shared" si="106"/>
        <v>0</v>
      </c>
      <c r="AO141" s="9">
        <f t="shared" si="82"/>
        <v>6.9675794832787341</v>
      </c>
      <c r="AP141" s="9">
        <f t="shared" si="107"/>
        <v>6.9675794832787341</v>
      </c>
      <c r="AQ141" s="9">
        <f t="shared" si="108"/>
        <v>0</v>
      </c>
      <c r="AR141" s="10"/>
      <c r="AS141" s="10"/>
    </row>
    <row r="142" spans="2:45" hidden="1" x14ac:dyDescent="0.2">
      <c r="B142" s="15">
        <v>38108</v>
      </c>
      <c r="C142" s="13">
        <v>17.384176371010167</v>
      </c>
      <c r="D142" s="13">
        <v>17.384176371010167</v>
      </c>
      <c r="E142" s="14">
        <f t="shared" si="110"/>
        <v>0</v>
      </c>
      <c r="F142" s="8">
        <v>38138</v>
      </c>
      <c r="G142" s="9">
        <f t="shared" si="83"/>
        <v>6.1786892480053872</v>
      </c>
      <c r="H142" s="9">
        <f t="shared" si="109"/>
        <v>6.1786892480053872</v>
      </c>
      <c r="I142" s="9">
        <f t="shared" si="84"/>
        <v>0</v>
      </c>
      <c r="J142" s="10"/>
      <c r="K142" s="9">
        <f t="shared" si="85"/>
        <v>6.304844203707356</v>
      </c>
      <c r="L142" s="9">
        <f t="shared" si="86"/>
        <v>6.304844203707356</v>
      </c>
      <c r="M142" s="9">
        <f t="shared" si="87"/>
        <v>0</v>
      </c>
      <c r="N142" s="11">
        <f t="shared" si="88"/>
        <v>9.5990180994288448</v>
      </c>
      <c r="O142" s="11">
        <f t="shared" si="89"/>
        <v>9.5990180994288448</v>
      </c>
      <c r="P142" s="11">
        <f t="shared" si="90"/>
        <v>0</v>
      </c>
      <c r="Q142" s="11">
        <f t="shared" si="74"/>
        <v>9.0175755401566136</v>
      </c>
      <c r="R142" s="11">
        <f t="shared" si="91"/>
        <v>9.0175755401566136</v>
      </c>
      <c r="S142" s="11">
        <f t="shared" si="92"/>
        <v>0</v>
      </c>
      <c r="T142" s="11">
        <f t="shared" si="93"/>
        <v>6.6566986643075259</v>
      </c>
      <c r="U142" s="11">
        <f t="shared" si="94"/>
        <v>6.6566986643075259</v>
      </c>
      <c r="V142" s="11">
        <f t="shared" si="75"/>
        <v>0</v>
      </c>
      <c r="W142" s="11">
        <f t="shared" si="95"/>
        <v>8.5050979967938662</v>
      </c>
      <c r="X142" s="11">
        <f t="shared" si="96"/>
        <v>8.5050979967938662</v>
      </c>
      <c r="Y142" s="11">
        <f t="shared" si="76"/>
        <v>0</v>
      </c>
      <c r="Z142" s="11">
        <f t="shared" si="97"/>
        <v>9.3334662607062295</v>
      </c>
      <c r="AA142" s="11">
        <f t="shared" si="98"/>
        <v>9.3334662607062295</v>
      </c>
      <c r="AB142" s="11">
        <f t="shared" si="77"/>
        <v>0</v>
      </c>
      <c r="AC142" s="9">
        <f t="shared" si="99"/>
        <v>6.4815508784695091</v>
      </c>
      <c r="AD142" s="9">
        <f t="shared" si="100"/>
        <v>6.4815508784695091</v>
      </c>
      <c r="AE142" s="9">
        <f t="shared" si="78"/>
        <v>0</v>
      </c>
      <c r="AF142" s="9">
        <f t="shared" si="79"/>
        <v>7.0296757822118607</v>
      </c>
      <c r="AG142" s="9">
        <f t="shared" si="101"/>
        <v>7.0296757822118607</v>
      </c>
      <c r="AH142" s="9">
        <f t="shared" si="102"/>
        <v>0</v>
      </c>
      <c r="AI142" s="9">
        <f t="shared" si="80"/>
        <v>7.3297187574256988</v>
      </c>
      <c r="AJ142" s="9">
        <f t="shared" si="103"/>
        <v>7.3297187574256988</v>
      </c>
      <c r="AK142" s="9">
        <f t="shared" si="104"/>
        <v>0</v>
      </c>
      <c r="AL142" s="9">
        <f t="shared" si="81"/>
        <v>7.5880743967236128</v>
      </c>
      <c r="AM142" s="9">
        <f t="shared" si="105"/>
        <v>7.5880743967236128</v>
      </c>
      <c r="AN142" s="9">
        <f t="shared" si="106"/>
        <v>0</v>
      </c>
      <c r="AO142" s="9">
        <f t="shared" si="82"/>
        <v>6.8664181196439174</v>
      </c>
      <c r="AP142" s="9">
        <f t="shared" si="107"/>
        <v>6.8664181196439174</v>
      </c>
      <c r="AQ142" s="9">
        <f t="shared" si="108"/>
        <v>0</v>
      </c>
      <c r="AR142" s="10"/>
      <c r="AS142" s="10"/>
    </row>
    <row r="143" spans="2:45" hidden="1" x14ac:dyDescent="0.2">
      <c r="B143" s="15">
        <v>38139</v>
      </c>
      <c r="C143" s="13">
        <v>17.423348584525463</v>
      </c>
      <c r="D143" s="13">
        <v>17.423348584525463</v>
      </c>
      <c r="E143" s="14">
        <f t="shared" si="110"/>
        <v>0</v>
      </c>
      <c r="F143" s="8">
        <v>38168</v>
      </c>
      <c r="G143" s="9">
        <f t="shared" si="83"/>
        <v>6.1625496898361503</v>
      </c>
      <c r="H143" s="9">
        <f t="shared" si="109"/>
        <v>6.1625496898361503</v>
      </c>
      <c r="I143" s="9">
        <f t="shared" si="84"/>
        <v>0</v>
      </c>
      <c r="J143" s="10"/>
      <c r="K143" s="9">
        <f t="shared" si="85"/>
        <v>6.2884210164276304</v>
      </c>
      <c r="L143" s="9">
        <f t="shared" si="86"/>
        <v>6.2884210164276304</v>
      </c>
      <c r="M143" s="9">
        <f t="shared" si="87"/>
        <v>0</v>
      </c>
      <c r="N143" s="11">
        <f t="shared" si="88"/>
        <v>9.5751887535353646</v>
      </c>
      <c r="O143" s="11">
        <f t="shared" si="89"/>
        <v>9.5751887535353646</v>
      </c>
      <c r="P143" s="11">
        <f t="shared" si="90"/>
        <v>0</v>
      </c>
      <c r="Q143" s="11">
        <f t="shared" si="74"/>
        <v>8.9950534281721719</v>
      </c>
      <c r="R143" s="11">
        <f t="shared" si="91"/>
        <v>8.9950534281721719</v>
      </c>
      <c r="S143" s="11">
        <f t="shared" si="92"/>
        <v>0</v>
      </c>
      <c r="T143" s="11">
        <f t="shared" si="93"/>
        <v>6.6394844168024898</v>
      </c>
      <c r="U143" s="11">
        <f t="shared" si="94"/>
        <v>6.6394844168024898</v>
      </c>
      <c r="V143" s="11">
        <f t="shared" si="75"/>
        <v>0</v>
      </c>
      <c r="W143" s="11">
        <f t="shared" si="95"/>
        <v>8.4837280674483146</v>
      </c>
      <c r="X143" s="11">
        <f t="shared" si="96"/>
        <v>8.4837280674483146</v>
      </c>
      <c r="Y143" s="11">
        <f t="shared" si="76"/>
        <v>0</v>
      </c>
      <c r="Z143" s="11">
        <f t="shared" si="97"/>
        <v>9.31023394432607</v>
      </c>
      <c r="AA143" s="11">
        <f t="shared" si="98"/>
        <v>9.31023394432607</v>
      </c>
      <c r="AB143" s="11">
        <f t="shared" si="77"/>
        <v>0</v>
      </c>
      <c r="AC143" s="9">
        <f t="shared" si="99"/>
        <v>6.4647304086835087</v>
      </c>
      <c r="AD143" s="9">
        <f t="shared" si="100"/>
        <v>6.4647304086835087</v>
      </c>
      <c r="AE143" s="9">
        <f t="shared" si="78"/>
        <v>0</v>
      </c>
      <c r="AF143" s="9">
        <f t="shared" si="79"/>
        <v>7.011622985261063</v>
      </c>
      <c r="AG143" s="9">
        <f t="shared" si="101"/>
        <v>7.011622985261063</v>
      </c>
      <c r="AH143" s="9">
        <f t="shared" si="102"/>
        <v>0</v>
      </c>
      <c r="AI143" s="9">
        <f t="shared" si="80"/>
        <v>7.3109913859273146</v>
      </c>
      <c r="AJ143" s="9">
        <f t="shared" si="103"/>
        <v>7.3109913859273146</v>
      </c>
      <c r="AK143" s="9">
        <f t="shared" si="104"/>
        <v>0</v>
      </c>
      <c r="AL143" s="9">
        <f t="shared" si="81"/>
        <v>7.5687661746375028</v>
      </c>
      <c r="AM143" s="9">
        <f t="shared" si="105"/>
        <v>7.5687661746375028</v>
      </c>
      <c r="AN143" s="9">
        <f t="shared" si="106"/>
        <v>0</v>
      </c>
      <c r="AO143" s="9">
        <f t="shared" si="82"/>
        <v>6.84873236832646</v>
      </c>
      <c r="AP143" s="9">
        <f t="shared" si="107"/>
        <v>6.84873236832646</v>
      </c>
      <c r="AQ143" s="9">
        <f t="shared" si="108"/>
        <v>0</v>
      </c>
      <c r="AR143" s="10"/>
      <c r="AS143" s="10"/>
    </row>
    <row r="144" spans="2:45" hidden="1" x14ac:dyDescent="0.2">
      <c r="B144" s="15">
        <v>38169</v>
      </c>
      <c r="C144" s="13">
        <v>17.58305068578014</v>
      </c>
      <c r="D144" s="13">
        <v>17.58305068578014</v>
      </c>
      <c r="E144" s="14">
        <f t="shared" si="110"/>
        <v>0</v>
      </c>
      <c r="F144" s="8">
        <v>38199</v>
      </c>
      <c r="G144" s="9">
        <f t="shared" si="83"/>
        <v>6.0974941851771698</v>
      </c>
      <c r="H144" s="9">
        <f t="shared" si="109"/>
        <v>6.0974941851771698</v>
      </c>
      <c r="I144" s="9">
        <f t="shared" si="84"/>
        <v>0</v>
      </c>
      <c r="J144" s="10"/>
      <c r="K144" s="9">
        <f t="shared" si="85"/>
        <v>6.2222222564994922</v>
      </c>
      <c r="L144" s="9">
        <f t="shared" si="86"/>
        <v>6.2222222564994922</v>
      </c>
      <c r="M144" s="9">
        <f t="shared" si="87"/>
        <v>0</v>
      </c>
      <c r="N144" s="11">
        <f t="shared" si="88"/>
        <v>9.4791371698093236</v>
      </c>
      <c r="O144" s="11">
        <f t="shared" si="89"/>
        <v>9.4791371698093236</v>
      </c>
      <c r="P144" s="11">
        <f t="shared" si="90"/>
        <v>0</v>
      </c>
      <c r="Q144" s="11">
        <f t="shared" si="74"/>
        <v>8.9042710569467527</v>
      </c>
      <c r="R144" s="11">
        <f t="shared" si="91"/>
        <v>8.9042710569467527</v>
      </c>
      <c r="S144" s="11">
        <f t="shared" si="92"/>
        <v>0</v>
      </c>
      <c r="T144" s="11">
        <f t="shared" si="93"/>
        <v>6.5700970428098531</v>
      </c>
      <c r="U144" s="11">
        <f t="shared" si="94"/>
        <v>6.5700970428098531</v>
      </c>
      <c r="V144" s="11">
        <f t="shared" si="75"/>
        <v>0</v>
      </c>
      <c r="W144" s="11">
        <f t="shared" si="95"/>
        <v>8.3975899263961296</v>
      </c>
      <c r="X144" s="11">
        <f t="shared" si="96"/>
        <v>8.3975899263961296</v>
      </c>
      <c r="Y144" s="11">
        <f t="shared" si="76"/>
        <v>0</v>
      </c>
      <c r="Z144" s="11">
        <f t="shared" si="97"/>
        <v>9.2165888735837207</v>
      </c>
      <c r="AA144" s="11">
        <f t="shared" si="98"/>
        <v>9.2165888735837207</v>
      </c>
      <c r="AB144" s="11">
        <f t="shared" si="77"/>
        <v>0</v>
      </c>
      <c r="AC144" s="9">
        <f t="shared" si="99"/>
        <v>6.3969302781560717</v>
      </c>
      <c r="AD144" s="9">
        <f t="shared" si="100"/>
        <v>6.3969302781560717</v>
      </c>
      <c r="AE144" s="9">
        <f t="shared" si="78"/>
        <v>0</v>
      </c>
      <c r="AF144" s="9">
        <f t="shared" si="79"/>
        <v>6.9388555771433582</v>
      </c>
      <c r="AG144" s="9">
        <f t="shared" si="101"/>
        <v>6.9388555771433582</v>
      </c>
      <c r="AH144" s="9">
        <f t="shared" si="102"/>
        <v>0</v>
      </c>
      <c r="AI144" s="9">
        <f t="shared" si="80"/>
        <v>7.2355048954677539</v>
      </c>
      <c r="AJ144" s="9">
        <f t="shared" si="103"/>
        <v>7.2355048954677539</v>
      </c>
      <c r="AK144" s="9">
        <f t="shared" si="104"/>
        <v>0</v>
      </c>
      <c r="AL144" s="9">
        <f t="shared" si="81"/>
        <v>7.4909383853815523</v>
      </c>
      <c r="AM144" s="9">
        <f t="shared" si="105"/>
        <v>7.4909383853815523</v>
      </c>
      <c r="AN144" s="9">
        <f t="shared" si="106"/>
        <v>0</v>
      </c>
      <c r="AO144" s="9">
        <f t="shared" si="82"/>
        <v>6.7774444516954144</v>
      </c>
      <c r="AP144" s="9">
        <f t="shared" si="107"/>
        <v>6.7774444516954144</v>
      </c>
      <c r="AQ144" s="9">
        <f t="shared" si="108"/>
        <v>0</v>
      </c>
      <c r="AR144" s="10"/>
      <c r="AS144" s="10"/>
    </row>
    <row r="145" spans="2:45" hidden="1" x14ac:dyDescent="0.2">
      <c r="B145" s="15">
        <v>38200</v>
      </c>
      <c r="C145" s="13">
        <v>18.00867185185982</v>
      </c>
      <c r="D145" s="13">
        <v>18.00867185185982</v>
      </c>
      <c r="E145" s="14">
        <f t="shared" si="110"/>
        <v>0</v>
      </c>
      <c r="F145" s="8">
        <v>38230</v>
      </c>
      <c r="G145" s="9">
        <f t="shared" si="83"/>
        <v>5.9297503461984569</v>
      </c>
      <c r="H145" s="9">
        <f t="shared" si="109"/>
        <v>5.9297503461984569</v>
      </c>
      <c r="I145" s="9">
        <f t="shared" si="84"/>
        <v>0</v>
      </c>
      <c r="J145" s="10"/>
      <c r="K145" s="9">
        <f t="shared" si="85"/>
        <v>6.0515305650863649</v>
      </c>
      <c r="L145" s="9">
        <f t="shared" si="86"/>
        <v>6.0515305650863649</v>
      </c>
      <c r="M145" s="9">
        <f t="shared" si="87"/>
        <v>0</v>
      </c>
      <c r="N145" s="11">
        <f t="shared" si="88"/>
        <v>9.2314707889450105</v>
      </c>
      <c r="O145" s="11">
        <f t="shared" si="89"/>
        <v>9.2314707889450105</v>
      </c>
      <c r="P145" s="11">
        <f t="shared" si="90"/>
        <v>0</v>
      </c>
      <c r="Q145" s="11">
        <f t="shared" si="74"/>
        <v>8.6701911963605021</v>
      </c>
      <c r="R145" s="11">
        <f t="shared" si="91"/>
        <v>8.6701911963605021</v>
      </c>
      <c r="S145" s="11">
        <f t="shared" si="92"/>
        <v>0</v>
      </c>
      <c r="T145" s="11">
        <f t="shared" si="93"/>
        <v>6.3911835972653215</v>
      </c>
      <c r="U145" s="11">
        <f t="shared" si="94"/>
        <v>6.3911835972653215</v>
      </c>
      <c r="V145" s="11">
        <f t="shared" si="75"/>
        <v>0</v>
      </c>
      <c r="W145" s="11">
        <f t="shared" si="95"/>
        <v>8.1754850862550015</v>
      </c>
      <c r="X145" s="11">
        <f t="shared" si="96"/>
        <v>8.1754850862550015</v>
      </c>
      <c r="Y145" s="11">
        <f t="shared" si="76"/>
        <v>0</v>
      </c>
      <c r="Z145" s="11">
        <f t="shared" si="97"/>
        <v>8.9751276206106265</v>
      </c>
      <c r="AA145" s="11">
        <f t="shared" si="98"/>
        <v>8.9751276206106265</v>
      </c>
      <c r="AB145" s="11">
        <f t="shared" si="77"/>
        <v>0</v>
      </c>
      <c r="AC145" s="9">
        <f t="shared" si="99"/>
        <v>6.2221094964628483</v>
      </c>
      <c r="AD145" s="9">
        <f t="shared" si="100"/>
        <v>6.2221094964628483</v>
      </c>
      <c r="AE145" s="9">
        <f t="shared" si="78"/>
        <v>0</v>
      </c>
      <c r="AF145" s="9">
        <f t="shared" si="79"/>
        <v>6.751226806078102</v>
      </c>
      <c r="AG145" s="9">
        <f t="shared" si="101"/>
        <v>6.751226806078102</v>
      </c>
      <c r="AH145" s="9">
        <f t="shared" si="102"/>
        <v>0</v>
      </c>
      <c r="AI145" s="9">
        <f t="shared" si="80"/>
        <v>7.0408650449725094</v>
      </c>
      <c r="AJ145" s="9">
        <f t="shared" si="103"/>
        <v>7.0408650449725094</v>
      </c>
      <c r="AK145" s="9">
        <f t="shared" si="104"/>
        <v>0</v>
      </c>
      <c r="AL145" s="9">
        <f t="shared" si="81"/>
        <v>7.2902615599929224</v>
      </c>
      <c r="AM145" s="9">
        <f t="shared" si="105"/>
        <v>7.2902615599929224</v>
      </c>
      <c r="AN145" s="9">
        <f t="shared" si="106"/>
        <v>0</v>
      </c>
      <c r="AO145" s="9">
        <f t="shared" si="82"/>
        <v>6.5936305089526757</v>
      </c>
      <c r="AP145" s="9">
        <f t="shared" si="107"/>
        <v>6.5936305089526757</v>
      </c>
      <c r="AQ145" s="9">
        <f t="shared" si="108"/>
        <v>0</v>
      </c>
      <c r="AR145" s="10"/>
      <c r="AS145" s="10"/>
    </row>
    <row r="146" spans="2:45" hidden="1" x14ac:dyDescent="0.2">
      <c r="B146" s="15">
        <v>38231</v>
      </c>
      <c r="C146" s="13">
        <v>18.050857312568603</v>
      </c>
      <c r="D146" s="13">
        <v>18.050857312568603</v>
      </c>
      <c r="E146" s="14">
        <f t="shared" si="110"/>
        <v>0</v>
      </c>
      <c r="F146" s="8">
        <v>38260</v>
      </c>
      <c r="G146" s="9">
        <f t="shared" si="83"/>
        <v>5.9135552865462113</v>
      </c>
      <c r="H146" s="9">
        <f t="shared" si="109"/>
        <v>5.9135552865462113</v>
      </c>
      <c r="I146" s="9">
        <f t="shared" si="84"/>
        <v>0</v>
      </c>
      <c r="J146" s="10"/>
      <c r="K146" s="9">
        <f t="shared" si="85"/>
        <v>6.0350509009663069</v>
      </c>
      <c r="L146" s="9">
        <f t="shared" si="86"/>
        <v>6.0350509009663069</v>
      </c>
      <c r="M146" s="9">
        <f t="shared" si="87"/>
        <v>0</v>
      </c>
      <c r="N146" s="11">
        <f t="shared" si="88"/>
        <v>9.2075594975594459</v>
      </c>
      <c r="O146" s="11">
        <f t="shared" si="89"/>
        <v>9.2075594975594459</v>
      </c>
      <c r="P146" s="11">
        <f t="shared" si="90"/>
        <v>0</v>
      </c>
      <c r="Q146" s="11">
        <f t="shared" si="74"/>
        <v>8.6475916342623389</v>
      </c>
      <c r="R146" s="11">
        <f t="shared" si="91"/>
        <v>8.6475916342623389</v>
      </c>
      <c r="S146" s="11">
        <f t="shared" si="92"/>
        <v>0</v>
      </c>
      <c r="T146" s="11">
        <f t="shared" si="93"/>
        <v>6.3739101525842905</v>
      </c>
      <c r="U146" s="11">
        <f t="shared" si="94"/>
        <v>6.3739101525842905</v>
      </c>
      <c r="V146" s="11">
        <f t="shared" si="75"/>
        <v>0</v>
      </c>
      <c r="W146" s="11">
        <f t="shared" si="95"/>
        <v>8.1540416689763813</v>
      </c>
      <c r="X146" s="11">
        <f t="shared" si="96"/>
        <v>8.1540416689763813</v>
      </c>
      <c r="Y146" s="11">
        <f t="shared" si="76"/>
        <v>0</v>
      </c>
      <c r="Z146" s="11">
        <f t="shared" si="97"/>
        <v>8.9518154118319675</v>
      </c>
      <c r="AA146" s="11">
        <f t="shared" si="98"/>
        <v>8.9518154118319675</v>
      </c>
      <c r="AB146" s="11">
        <f t="shared" si="77"/>
        <v>0</v>
      </c>
      <c r="AC146" s="9">
        <f t="shared" si="99"/>
        <v>6.2052311836424696</v>
      </c>
      <c r="AD146" s="9">
        <f t="shared" si="100"/>
        <v>6.2052311836424696</v>
      </c>
      <c r="AE146" s="9">
        <f t="shared" si="78"/>
        <v>0</v>
      </c>
      <c r="AF146" s="9">
        <f t="shared" si="79"/>
        <v>6.7331119283074496</v>
      </c>
      <c r="AG146" s="9">
        <f t="shared" si="101"/>
        <v>6.7331119283074496</v>
      </c>
      <c r="AH146" s="9">
        <f t="shared" si="102"/>
        <v>0</v>
      </c>
      <c r="AI146" s="9">
        <f t="shared" si="80"/>
        <v>7.0220732728951187</v>
      </c>
      <c r="AJ146" s="9">
        <f t="shared" si="103"/>
        <v>7.0220732728951187</v>
      </c>
      <c r="AK146" s="9">
        <f t="shared" si="104"/>
        <v>0</v>
      </c>
      <c r="AL146" s="9">
        <f t="shared" si="81"/>
        <v>7.2708869398710778</v>
      </c>
      <c r="AM146" s="9">
        <f t="shared" si="105"/>
        <v>7.2708869398710778</v>
      </c>
      <c r="AN146" s="9">
        <f t="shared" si="106"/>
        <v>0</v>
      </c>
      <c r="AO146" s="9">
        <f t="shared" si="82"/>
        <v>6.5758839390294073</v>
      </c>
      <c r="AP146" s="9">
        <f t="shared" si="107"/>
        <v>6.5758839390294073</v>
      </c>
      <c r="AQ146" s="9">
        <f t="shared" si="108"/>
        <v>0</v>
      </c>
      <c r="AR146" s="10"/>
      <c r="AS146" s="10"/>
    </row>
    <row r="147" spans="2:45" hidden="1" x14ac:dyDescent="0.2">
      <c r="B147" s="15">
        <v>38261</v>
      </c>
      <c r="C147" s="13">
        <v>18.156320964340559</v>
      </c>
      <c r="D147" s="13">
        <v>18.156320964340559</v>
      </c>
      <c r="E147" s="14">
        <f t="shared" si="110"/>
        <v>0</v>
      </c>
      <c r="F147" s="8">
        <v>38291</v>
      </c>
      <c r="G147" s="9">
        <f t="shared" si="83"/>
        <v>5.8733968872384166</v>
      </c>
      <c r="H147" s="9">
        <f t="shared" si="109"/>
        <v>5.8733968872384166</v>
      </c>
      <c r="I147" s="9">
        <f t="shared" si="84"/>
        <v>0</v>
      </c>
      <c r="J147" s="10"/>
      <c r="K147" s="9">
        <f t="shared" si="85"/>
        <v>5.9941867765726764</v>
      </c>
      <c r="L147" s="9">
        <f t="shared" si="86"/>
        <v>5.9941867765726764</v>
      </c>
      <c r="M147" s="9">
        <f t="shared" si="87"/>
        <v>0</v>
      </c>
      <c r="N147" s="11">
        <f t="shared" si="88"/>
        <v>9.1482673919392337</v>
      </c>
      <c r="O147" s="11">
        <f t="shared" si="89"/>
        <v>9.1482673919392337</v>
      </c>
      <c r="P147" s="11">
        <f t="shared" si="90"/>
        <v>0</v>
      </c>
      <c r="Q147" s="11">
        <f t="shared" si="74"/>
        <v>8.5915521840591715</v>
      </c>
      <c r="R147" s="11">
        <f t="shared" si="91"/>
        <v>8.5915521840591715</v>
      </c>
      <c r="S147" s="11">
        <f t="shared" si="92"/>
        <v>0</v>
      </c>
      <c r="T147" s="11">
        <f t="shared" si="93"/>
        <v>6.3310777145558363</v>
      </c>
      <c r="U147" s="11">
        <f t="shared" si="94"/>
        <v>6.3310777145558363</v>
      </c>
      <c r="V147" s="11">
        <f t="shared" si="75"/>
        <v>0</v>
      </c>
      <c r="W147" s="11">
        <f t="shared" si="95"/>
        <v>8.1008690760937707</v>
      </c>
      <c r="X147" s="11">
        <f t="shared" si="96"/>
        <v>8.1008690760937707</v>
      </c>
      <c r="Y147" s="11">
        <f t="shared" si="76"/>
        <v>0</v>
      </c>
      <c r="Z147" s="11">
        <f t="shared" si="97"/>
        <v>8.8940088332220402</v>
      </c>
      <c r="AA147" s="11">
        <f t="shared" si="98"/>
        <v>8.8940088332220402</v>
      </c>
      <c r="AB147" s="11">
        <f t="shared" si="77"/>
        <v>0</v>
      </c>
      <c r="AC147" s="9">
        <f t="shared" si="99"/>
        <v>6.163378542130979</v>
      </c>
      <c r="AD147" s="9">
        <f t="shared" si="100"/>
        <v>6.163378542130979</v>
      </c>
      <c r="AE147" s="9">
        <f t="shared" si="78"/>
        <v>0</v>
      </c>
      <c r="AF147" s="9">
        <f t="shared" si="79"/>
        <v>6.6881930141109907</v>
      </c>
      <c r="AG147" s="9">
        <f t="shared" si="101"/>
        <v>6.6881930141109907</v>
      </c>
      <c r="AH147" s="9">
        <f t="shared" si="102"/>
        <v>0</v>
      </c>
      <c r="AI147" s="9">
        <f t="shared" si="80"/>
        <v>6.9754758843711233</v>
      </c>
      <c r="AJ147" s="9">
        <f t="shared" si="103"/>
        <v>6.9754758843711233</v>
      </c>
      <c r="AK147" s="9">
        <f t="shared" si="104"/>
        <v>0</v>
      </c>
      <c r="AL147" s="9">
        <f t="shared" si="81"/>
        <v>7.2228442806900173</v>
      </c>
      <c r="AM147" s="9">
        <f t="shared" si="105"/>
        <v>7.2228442806900173</v>
      </c>
      <c r="AN147" s="9">
        <f t="shared" si="106"/>
        <v>0</v>
      </c>
      <c r="AO147" s="9">
        <f t="shared" si="82"/>
        <v>6.5318783066559893</v>
      </c>
      <c r="AP147" s="9">
        <f t="shared" si="107"/>
        <v>6.5318783066559893</v>
      </c>
      <c r="AQ147" s="9">
        <f t="shared" si="108"/>
        <v>0</v>
      </c>
      <c r="AR147" s="10"/>
      <c r="AS147" s="10"/>
    </row>
    <row r="148" spans="2:45" hidden="1" x14ac:dyDescent="0.2">
      <c r="B148" s="15">
        <v>38292</v>
      </c>
      <c r="C148" s="13">
        <v>17.940120478208048</v>
      </c>
      <c r="D148" s="13">
        <v>17.940120478208048</v>
      </c>
      <c r="E148" s="14">
        <f t="shared" si="110"/>
        <v>0</v>
      </c>
      <c r="F148" s="8">
        <v>38321</v>
      </c>
      <c r="G148" s="9">
        <f t="shared" si="83"/>
        <v>5.9562297617560498</v>
      </c>
      <c r="H148" s="9">
        <f t="shared" si="109"/>
        <v>5.9562297617560498</v>
      </c>
      <c r="I148" s="9">
        <f t="shared" si="84"/>
        <v>0</v>
      </c>
      <c r="J148" s="10"/>
      <c r="K148" s="9">
        <f t="shared" si="85"/>
        <v>6.0784753176130444</v>
      </c>
      <c r="L148" s="9">
        <f t="shared" si="86"/>
        <v>6.0784753176130444</v>
      </c>
      <c r="M148" s="9">
        <f t="shared" si="87"/>
        <v>0</v>
      </c>
      <c r="N148" s="11">
        <f t="shared" si="88"/>
        <v>9.2705664782918102</v>
      </c>
      <c r="O148" s="11">
        <f t="shared" si="89"/>
        <v>9.2705664782918102</v>
      </c>
      <c r="P148" s="11">
        <f t="shared" si="90"/>
        <v>0</v>
      </c>
      <c r="Q148" s="11">
        <f t="shared" si="74"/>
        <v>8.7071421683894261</v>
      </c>
      <c r="R148" s="11">
        <f t="shared" si="91"/>
        <v>8.7071421683894261</v>
      </c>
      <c r="S148" s="11">
        <f t="shared" si="92"/>
        <v>0</v>
      </c>
      <c r="T148" s="11">
        <f t="shared" si="93"/>
        <v>6.4194262051742506</v>
      </c>
      <c r="U148" s="11">
        <f t="shared" si="94"/>
        <v>6.4194262051742506</v>
      </c>
      <c r="V148" s="11">
        <f t="shared" si="75"/>
        <v>0</v>
      </c>
      <c r="W148" s="11">
        <f t="shared" si="95"/>
        <v>8.2105457263074566</v>
      </c>
      <c r="X148" s="11">
        <f t="shared" si="96"/>
        <v>8.2105457263074566</v>
      </c>
      <c r="Y148" s="11">
        <f t="shared" si="76"/>
        <v>0</v>
      </c>
      <c r="Z148" s="11">
        <f t="shared" si="97"/>
        <v>9.0132437916572599</v>
      </c>
      <c r="AA148" s="11">
        <f t="shared" si="98"/>
        <v>9.0132437916572599</v>
      </c>
      <c r="AB148" s="11">
        <f t="shared" si="77"/>
        <v>0</v>
      </c>
      <c r="AC148" s="9">
        <f t="shared" si="99"/>
        <v>6.2497060517506133</v>
      </c>
      <c r="AD148" s="9">
        <f t="shared" si="100"/>
        <v>6.2497060517506133</v>
      </c>
      <c r="AE148" s="9">
        <f t="shared" si="78"/>
        <v>0</v>
      </c>
      <c r="AF148" s="9">
        <f t="shared" si="79"/>
        <v>6.7808451827043088</v>
      </c>
      <c r="AG148" s="9">
        <f t="shared" si="101"/>
        <v>6.7808451827043088</v>
      </c>
      <c r="AH148" s="9">
        <f t="shared" si="102"/>
        <v>0</v>
      </c>
      <c r="AI148" s="9">
        <f t="shared" si="80"/>
        <v>7.0715901643969286</v>
      </c>
      <c r="AJ148" s="9">
        <f t="shared" si="103"/>
        <v>7.0715901643969286</v>
      </c>
      <c r="AK148" s="9">
        <f t="shared" si="104"/>
        <v>0</v>
      </c>
      <c r="AL148" s="9">
        <f t="shared" si="81"/>
        <v>7.3219396537136596</v>
      </c>
      <c r="AM148" s="9">
        <f t="shared" si="105"/>
        <v>7.3219396537136596</v>
      </c>
      <c r="AN148" s="9">
        <f t="shared" si="106"/>
        <v>0</v>
      </c>
      <c r="AO148" s="9">
        <f t="shared" si="82"/>
        <v>6.6226466910360138</v>
      </c>
      <c r="AP148" s="9">
        <f t="shared" si="107"/>
        <v>6.6226466910360138</v>
      </c>
      <c r="AQ148" s="9">
        <f t="shared" si="108"/>
        <v>0</v>
      </c>
      <c r="AR148" s="10"/>
      <c r="AS148" s="10"/>
    </row>
    <row r="149" spans="2:45" hidden="1" x14ac:dyDescent="0.2">
      <c r="B149" s="15">
        <v>38322</v>
      </c>
      <c r="C149" s="13">
        <v>18.096809332269238</v>
      </c>
      <c r="D149" s="13">
        <v>18.096809332269238</v>
      </c>
      <c r="E149" s="14">
        <f t="shared" si="110"/>
        <v>0</v>
      </c>
      <c r="F149" s="8">
        <v>38352</v>
      </c>
      <c r="G149" s="9">
        <f t="shared" si="83"/>
        <v>5.8960001571918719</v>
      </c>
      <c r="H149" s="9">
        <f t="shared" si="109"/>
        <v>5.8960001571918719</v>
      </c>
      <c r="I149" s="9">
        <f t="shared" si="84"/>
        <v>0</v>
      </c>
      <c r="J149" s="10"/>
      <c r="K149" s="9">
        <f t="shared" si="85"/>
        <v>6.0171872659099472</v>
      </c>
      <c r="L149" s="9">
        <f t="shared" si="86"/>
        <v>6.0171872659099472</v>
      </c>
      <c r="M149" s="9">
        <f t="shared" si="87"/>
        <v>0</v>
      </c>
      <c r="N149" s="11">
        <f t="shared" si="88"/>
        <v>9.1816401232368747</v>
      </c>
      <c r="O149" s="11">
        <f t="shared" si="89"/>
        <v>9.1816401232368747</v>
      </c>
      <c r="P149" s="11">
        <f t="shared" si="90"/>
        <v>0</v>
      </c>
      <c r="Q149" s="11">
        <f t="shared" si="74"/>
        <v>8.623094148948681</v>
      </c>
      <c r="R149" s="11">
        <f t="shared" si="91"/>
        <v>8.623094148948681</v>
      </c>
      <c r="S149" s="11">
        <f t="shared" si="92"/>
        <v>0</v>
      </c>
      <c r="T149" s="11">
        <f t="shared" si="93"/>
        <v>6.3551860748542977</v>
      </c>
      <c r="U149" s="11">
        <f t="shared" si="94"/>
        <v>6.3551860748542977</v>
      </c>
      <c r="V149" s="11">
        <f t="shared" si="75"/>
        <v>0</v>
      </c>
      <c r="W149" s="11">
        <f t="shared" si="95"/>
        <v>8.130797422137622</v>
      </c>
      <c r="X149" s="11">
        <f t="shared" si="96"/>
        <v>8.130797422137622</v>
      </c>
      <c r="Y149" s="11">
        <f t="shared" si="76"/>
        <v>0</v>
      </c>
      <c r="Z149" s="11">
        <f t="shared" si="97"/>
        <v>8.9265454313914852</v>
      </c>
      <c r="AA149" s="11">
        <f t="shared" si="98"/>
        <v>8.9265454313914852</v>
      </c>
      <c r="AB149" s="11">
        <f t="shared" si="77"/>
        <v>0</v>
      </c>
      <c r="AC149" s="9">
        <f t="shared" si="99"/>
        <v>6.186935421156428</v>
      </c>
      <c r="AD149" s="9">
        <f t="shared" si="100"/>
        <v>6.186935421156428</v>
      </c>
      <c r="AE149" s="9">
        <f t="shared" si="78"/>
        <v>0</v>
      </c>
      <c r="AF149" s="9">
        <f t="shared" si="79"/>
        <v>6.7134757534905347</v>
      </c>
      <c r="AG149" s="9">
        <f t="shared" si="101"/>
        <v>6.7134757534905347</v>
      </c>
      <c r="AH149" s="9">
        <f t="shared" si="102"/>
        <v>0</v>
      </c>
      <c r="AI149" s="9">
        <f t="shared" si="80"/>
        <v>7.0017033578284504</v>
      </c>
      <c r="AJ149" s="9">
        <f t="shared" si="103"/>
        <v>7.0017033578284504</v>
      </c>
      <c r="AK149" s="9">
        <f t="shared" si="104"/>
        <v>0</v>
      </c>
      <c r="AL149" s="9">
        <f t="shared" si="81"/>
        <v>7.249885228871948</v>
      </c>
      <c r="AM149" s="9">
        <f t="shared" si="105"/>
        <v>7.249885228871948</v>
      </c>
      <c r="AN149" s="9">
        <f t="shared" si="106"/>
        <v>0</v>
      </c>
      <c r="AO149" s="9">
        <f t="shared" si="82"/>
        <v>6.5566470027483117</v>
      </c>
      <c r="AP149" s="9">
        <f t="shared" si="107"/>
        <v>6.5566470027483117</v>
      </c>
      <c r="AQ149" s="9">
        <f t="shared" si="108"/>
        <v>0</v>
      </c>
      <c r="AR149" s="10"/>
      <c r="AS149" s="10"/>
    </row>
    <row r="150" spans="2:45" hidden="1" x14ac:dyDescent="0.2">
      <c r="B150" s="15">
        <v>38353</v>
      </c>
      <c r="C150" s="13">
        <v>17.923547618643884</v>
      </c>
      <c r="D150" s="13">
        <v>17.923547618643884</v>
      </c>
      <c r="E150" s="14">
        <f t="shared" si="110"/>
        <v>0</v>
      </c>
      <c r="F150" s="8">
        <v>38383</v>
      </c>
      <c r="G150" s="9">
        <f t="shared" si="83"/>
        <v>5.9626617818778769</v>
      </c>
      <c r="H150" s="9">
        <f t="shared" si="109"/>
        <v>5.9626617818778769</v>
      </c>
      <c r="I150" s="9">
        <f t="shared" si="84"/>
        <v>0</v>
      </c>
      <c r="J150" s="10"/>
      <c r="K150" s="9">
        <f t="shared" si="85"/>
        <v>6.0850203710736208</v>
      </c>
      <c r="L150" s="9">
        <f t="shared" si="86"/>
        <v>6.0850203710736208</v>
      </c>
      <c r="M150" s="9">
        <f t="shared" si="87"/>
        <v>0</v>
      </c>
      <c r="N150" s="11">
        <f t="shared" si="88"/>
        <v>9.2800630723540305</v>
      </c>
      <c r="O150" s="11">
        <f t="shared" si="89"/>
        <v>9.2800630723540305</v>
      </c>
      <c r="P150" s="11">
        <f t="shared" si="90"/>
        <v>0</v>
      </c>
      <c r="Q150" s="11">
        <f t="shared" si="74"/>
        <v>8.7161177968391605</v>
      </c>
      <c r="R150" s="11">
        <f t="shared" si="91"/>
        <v>8.7161177968391605</v>
      </c>
      <c r="S150" s="11">
        <f t="shared" si="92"/>
        <v>0</v>
      </c>
      <c r="T150" s="11">
        <f t="shared" si="93"/>
        <v>6.4262865160435751</v>
      </c>
      <c r="U150" s="11">
        <f t="shared" si="94"/>
        <v>6.4262865160435751</v>
      </c>
      <c r="V150" s="11">
        <f t="shared" si="75"/>
        <v>0</v>
      </c>
      <c r="W150" s="11">
        <f t="shared" si="95"/>
        <v>8.2190621809781046</v>
      </c>
      <c r="X150" s="11">
        <f t="shared" si="96"/>
        <v>8.2190621809781046</v>
      </c>
      <c r="Y150" s="11">
        <f t="shared" si="76"/>
        <v>0</v>
      </c>
      <c r="Z150" s="11">
        <f t="shared" si="97"/>
        <v>9.0225024544327166</v>
      </c>
      <c r="AA150" s="11">
        <f t="shared" si="98"/>
        <v>9.0225024544327166</v>
      </c>
      <c r="AB150" s="11">
        <f t="shared" si="77"/>
        <v>0</v>
      </c>
      <c r="AC150" s="9">
        <f t="shared" si="99"/>
        <v>6.2564094322885238</v>
      </c>
      <c r="AD150" s="9">
        <f t="shared" si="100"/>
        <v>6.2564094322885238</v>
      </c>
      <c r="AE150" s="9">
        <f t="shared" si="78"/>
        <v>0</v>
      </c>
      <c r="AF150" s="9">
        <f t="shared" si="79"/>
        <v>6.7880396766319127</v>
      </c>
      <c r="AG150" s="9">
        <f t="shared" si="101"/>
        <v>6.7880396766319127</v>
      </c>
      <c r="AH150" s="9">
        <f t="shared" si="102"/>
        <v>0</v>
      </c>
      <c r="AI150" s="9">
        <f t="shared" si="80"/>
        <v>7.0790534932590603</v>
      </c>
      <c r="AJ150" s="9">
        <f t="shared" si="103"/>
        <v>7.0790534932590603</v>
      </c>
      <c r="AK150" s="9">
        <f t="shared" si="104"/>
        <v>0</v>
      </c>
      <c r="AL150" s="9">
        <f t="shared" si="81"/>
        <v>7.3296344661535233</v>
      </c>
      <c r="AM150" s="9">
        <f t="shared" si="105"/>
        <v>7.3296344661535233</v>
      </c>
      <c r="AN150" s="9">
        <f t="shared" si="106"/>
        <v>0</v>
      </c>
      <c r="AO150" s="9">
        <f t="shared" si="82"/>
        <v>6.6296949080411327</v>
      </c>
      <c r="AP150" s="9">
        <f t="shared" si="107"/>
        <v>6.6296949080411327</v>
      </c>
      <c r="AQ150" s="9">
        <f t="shared" si="108"/>
        <v>0</v>
      </c>
      <c r="AR150" s="10"/>
      <c r="AS150" s="10"/>
    </row>
    <row r="151" spans="2:45" hidden="1" x14ac:dyDescent="0.2">
      <c r="B151" s="15">
        <v>38384</v>
      </c>
      <c r="C151" s="13">
        <v>18.114135503631775</v>
      </c>
      <c r="D151" s="13">
        <v>18.114135503631775</v>
      </c>
      <c r="E151" s="14">
        <f t="shared" si="110"/>
        <v>0</v>
      </c>
      <c r="F151" s="8">
        <v>38411</v>
      </c>
      <c r="G151" s="9">
        <f t="shared" si="83"/>
        <v>5.8894041327547333</v>
      </c>
      <c r="H151" s="9">
        <f t="shared" si="109"/>
        <v>5.8894041327547333</v>
      </c>
      <c r="I151" s="9">
        <f t="shared" si="84"/>
        <v>0</v>
      </c>
      <c r="J151" s="10"/>
      <c r="K151" s="9">
        <f t="shared" si="85"/>
        <v>6.0104753259982804</v>
      </c>
      <c r="L151" s="9">
        <f t="shared" si="86"/>
        <v>6.0104753259982804</v>
      </c>
      <c r="M151" s="9">
        <f t="shared" si="87"/>
        <v>0</v>
      </c>
      <c r="N151" s="11">
        <f t="shared" si="88"/>
        <v>9.171901384035575</v>
      </c>
      <c r="O151" s="11">
        <f t="shared" si="89"/>
        <v>9.171901384035575</v>
      </c>
      <c r="P151" s="11">
        <f t="shared" si="90"/>
        <v>0</v>
      </c>
      <c r="Q151" s="11">
        <f t="shared" si="74"/>
        <v>8.6138896589950154</v>
      </c>
      <c r="R151" s="11">
        <f t="shared" si="91"/>
        <v>8.6138896589950154</v>
      </c>
      <c r="S151" s="11">
        <f t="shared" si="92"/>
        <v>0</v>
      </c>
      <c r="T151" s="11">
        <f t="shared" si="93"/>
        <v>6.3481508390678192</v>
      </c>
      <c r="U151" s="11">
        <f t="shared" si="94"/>
        <v>6.3481508390678192</v>
      </c>
      <c r="V151" s="11">
        <f t="shared" si="75"/>
        <v>0</v>
      </c>
      <c r="W151" s="11">
        <f t="shared" si="95"/>
        <v>8.1220638140236243</v>
      </c>
      <c r="X151" s="11">
        <f t="shared" si="96"/>
        <v>8.1220638140236243</v>
      </c>
      <c r="Y151" s="11">
        <f t="shared" si="76"/>
        <v>0</v>
      </c>
      <c r="Z151" s="11">
        <f t="shared" si="97"/>
        <v>8.9170506902735429</v>
      </c>
      <c r="AA151" s="11">
        <f t="shared" si="98"/>
        <v>8.9170506902735429</v>
      </c>
      <c r="AB151" s="11">
        <f t="shared" si="77"/>
        <v>0</v>
      </c>
      <c r="AC151" s="9">
        <f t="shared" si="99"/>
        <v>6.1800611171272086</v>
      </c>
      <c r="AD151" s="9">
        <f t="shared" si="100"/>
        <v>6.1800611171272086</v>
      </c>
      <c r="AE151" s="9">
        <f t="shared" si="78"/>
        <v>0</v>
      </c>
      <c r="AF151" s="9">
        <f t="shared" si="79"/>
        <v>6.7060978136115406</v>
      </c>
      <c r="AG151" s="9">
        <f t="shared" si="101"/>
        <v>6.7060978136115406</v>
      </c>
      <c r="AH151" s="9">
        <f t="shared" si="102"/>
        <v>0</v>
      </c>
      <c r="AI151" s="9">
        <f t="shared" si="80"/>
        <v>6.9940497282339198</v>
      </c>
      <c r="AJ151" s="9">
        <f t="shared" si="103"/>
        <v>6.9940497282339198</v>
      </c>
      <c r="AK151" s="9">
        <f t="shared" si="104"/>
        <v>0</v>
      </c>
      <c r="AL151" s="9">
        <f t="shared" si="81"/>
        <v>7.2419942133074446</v>
      </c>
      <c r="AM151" s="9">
        <f t="shared" si="105"/>
        <v>7.2419942133074446</v>
      </c>
      <c r="AN151" s="9">
        <f t="shared" si="106"/>
        <v>0</v>
      </c>
      <c r="AO151" s="9">
        <f t="shared" si="82"/>
        <v>6.549419069575924</v>
      </c>
      <c r="AP151" s="9">
        <f t="shared" si="107"/>
        <v>6.549419069575924</v>
      </c>
      <c r="AQ151" s="9">
        <f t="shared" si="108"/>
        <v>0</v>
      </c>
      <c r="AR151" s="10"/>
      <c r="AS151" s="10"/>
    </row>
    <row r="152" spans="2:45" hidden="1" x14ac:dyDescent="0.2">
      <c r="B152" s="15">
        <v>38412</v>
      </c>
      <c r="C152" s="13">
        <v>18.471205296059683</v>
      </c>
      <c r="D152" s="13">
        <v>18.471205296059683</v>
      </c>
      <c r="E152" s="14">
        <f t="shared" si="110"/>
        <v>0</v>
      </c>
      <c r="F152" s="8">
        <v>38442</v>
      </c>
      <c r="G152" s="9">
        <f t="shared" si="83"/>
        <v>5.7562239712977288</v>
      </c>
      <c r="H152" s="9">
        <f t="shared" si="109"/>
        <v>5.7562239712977288</v>
      </c>
      <c r="I152" s="9">
        <f t="shared" si="84"/>
        <v>0</v>
      </c>
      <c r="J152" s="10"/>
      <c r="K152" s="9">
        <f t="shared" si="85"/>
        <v>5.8749547181466006</v>
      </c>
      <c r="L152" s="9">
        <f t="shared" si="86"/>
        <v>5.8749547181466006</v>
      </c>
      <c r="M152" s="9">
        <f t="shared" si="87"/>
        <v>0</v>
      </c>
      <c r="N152" s="11">
        <f t="shared" si="88"/>
        <v>8.9752667487976936</v>
      </c>
      <c r="O152" s="11">
        <f t="shared" si="89"/>
        <v>8.9752667487976936</v>
      </c>
      <c r="P152" s="11">
        <f t="shared" si="90"/>
        <v>0</v>
      </c>
      <c r="Q152" s="11">
        <f t="shared" si="74"/>
        <v>8.4280420367126485</v>
      </c>
      <c r="R152" s="11">
        <f t="shared" si="91"/>
        <v>8.4280420367126485</v>
      </c>
      <c r="S152" s="11">
        <f t="shared" si="92"/>
        <v>0</v>
      </c>
      <c r="T152" s="11">
        <f t="shared" si="93"/>
        <v>6.2061025724398364</v>
      </c>
      <c r="U152" s="11">
        <f t="shared" si="94"/>
        <v>6.2061025724398364</v>
      </c>
      <c r="V152" s="11">
        <f t="shared" si="75"/>
        <v>0</v>
      </c>
      <c r="W152" s="11">
        <f t="shared" si="95"/>
        <v>7.9457237549760222</v>
      </c>
      <c r="X152" s="11">
        <f t="shared" si="96"/>
        <v>7.9457237549760222</v>
      </c>
      <c r="Y152" s="11">
        <f t="shared" si="76"/>
        <v>0</v>
      </c>
      <c r="Z152" s="11">
        <f t="shared" si="97"/>
        <v>8.7253426141238837</v>
      </c>
      <c r="AA152" s="11">
        <f t="shared" si="98"/>
        <v>8.7253426141238837</v>
      </c>
      <c r="AB152" s="11">
        <f t="shared" si="77"/>
        <v>0</v>
      </c>
      <c r="AC152" s="9">
        <f t="shared" si="99"/>
        <v>6.0412622195122694</v>
      </c>
      <c r="AD152" s="9">
        <f t="shared" si="100"/>
        <v>6.0412622195122694</v>
      </c>
      <c r="AE152" s="9">
        <f t="shared" si="78"/>
        <v>0</v>
      </c>
      <c r="AF152" s="9">
        <f t="shared" si="79"/>
        <v>6.5571300173777773</v>
      </c>
      <c r="AG152" s="9">
        <f t="shared" si="101"/>
        <v>6.5571300173777773</v>
      </c>
      <c r="AH152" s="9">
        <f t="shared" si="102"/>
        <v>0</v>
      </c>
      <c r="AI152" s="9">
        <f t="shared" si="80"/>
        <v>6.8395154879736069</v>
      </c>
      <c r="AJ152" s="9">
        <f t="shared" si="103"/>
        <v>6.8395154879736069</v>
      </c>
      <c r="AK152" s="9">
        <f t="shared" si="104"/>
        <v>0</v>
      </c>
      <c r="AL152" s="9">
        <f t="shared" si="81"/>
        <v>7.082666918971892</v>
      </c>
      <c r="AM152" s="9">
        <f t="shared" si="105"/>
        <v>7.082666918971892</v>
      </c>
      <c r="AN152" s="9">
        <f t="shared" si="106"/>
        <v>0</v>
      </c>
      <c r="AO152" s="9">
        <f t="shared" si="82"/>
        <v>6.4034800549356721</v>
      </c>
      <c r="AP152" s="9">
        <f t="shared" si="107"/>
        <v>6.4034800549356721</v>
      </c>
      <c r="AQ152" s="9">
        <f t="shared" si="108"/>
        <v>0</v>
      </c>
      <c r="AR152" s="10"/>
      <c r="AS152" s="10"/>
    </row>
    <row r="153" spans="2:45" hidden="1" x14ac:dyDescent="0.2">
      <c r="B153" s="15">
        <v>38443</v>
      </c>
      <c r="C153" s="13">
        <v>18.740890919876541</v>
      </c>
      <c r="D153" s="13">
        <v>18.740890919876541</v>
      </c>
      <c r="E153" s="14">
        <f t="shared" si="110"/>
        <v>0</v>
      </c>
      <c r="F153" s="8">
        <v>38472</v>
      </c>
      <c r="G153" s="9">
        <f t="shared" si="83"/>
        <v>5.6590003929664885</v>
      </c>
      <c r="H153" s="9">
        <f t="shared" si="109"/>
        <v>5.6590003929664885</v>
      </c>
      <c r="I153" s="9">
        <f t="shared" si="84"/>
        <v>0</v>
      </c>
      <c r="J153" s="10"/>
      <c r="K153" s="9">
        <f t="shared" si="85"/>
        <v>5.7760225777375451</v>
      </c>
      <c r="L153" s="9">
        <f t="shared" si="86"/>
        <v>5.7760225777375451</v>
      </c>
      <c r="M153" s="9">
        <f t="shared" si="87"/>
        <v>0</v>
      </c>
      <c r="N153" s="11">
        <f t="shared" si="88"/>
        <v>8.8317204228844535</v>
      </c>
      <c r="O153" s="11">
        <f t="shared" si="89"/>
        <v>8.8317204228844535</v>
      </c>
      <c r="P153" s="11">
        <f t="shared" si="90"/>
        <v>0</v>
      </c>
      <c r="Q153" s="11">
        <f t="shared" si="74"/>
        <v>8.292370397145838</v>
      </c>
      <c r="R153" s="11">
        <f t="shared" si="91"/>
        <v>8.292370397145838</v>
      </c>
      <c r="S153" s="11">
        <f t="shared" si="92"/>
        <v>0</v>
      </c>
      <c r="T153" s="11">
        <f t="shared" si="93"/>
        <v>6.1024051401328396</v>
      </c>
      <c r="U153" s="11">
        <f t="shared" si="94"/>
        <v>6.1024051401328396</v>
      </c>
      <c r="V153" s="11">
        <f t="shared" si="75"/>
        <v>0</v>
      </c>
      <c r="W153" s="11">
        <f t="shared" si="95"/>
        <v>7.8169927836647659</v>
      </c>
      <c r="X153" s="11">
        <f t="shared" si="96"/>
        <v>7.8169927836647659</v>
      </c>
      <c r="Y153" s="11">
        <f t="shared" si="76"/>
        <v>0</v>
      </c>
      <c r="Z153" s="11">
        <f t="shared" si="97"/>
        <v>8.5853927525652232</v>
      </c>
      <c r="AA153" s="11">
        <f t="shared" si="98"/>
        <v>8.5853927525652232</v>
      </c>
      <c r="AB153" s="11">
        <f t="shared" si="77"/>
        <v>0</v>
      </c>
      <c r="AC153" s="9">
        <f t="shared" si="99"/>
        <v>5.9399368768566951</v>
      </c>
      <c r="AD153" s="9">
        <f t="shared" si="100"/>
        <v>5.9399368768566951</v>
      </c>
      <c r="AE153" s="9">
        <f t="shared" si="78"/>
        <v>0</v>
      </c>
      <c r="AF153" s="9">
        <f t="shared" si="79"/>
        <v>6.4483812214045786</v>
      </c>
      <c r="AG153" s="9">
        <f t="shared" si="101"/>
        <v>6.4483812214045786</v>
      </c>
      <c r="AH153" s="9">
        <f t="shared" si="102"/>
        <v>0</v>
      </c>
      <c r="AI153" s="9">
        <f t="shared" si="80"/>
        <v>6.726703101741009</v>
      </c>
      <c r="AJ153" s="9">
        <f t="shared" si="103"/>
        <v>6.726703101741009</v>
      </c>
      <c r="AK153" s="9">
        <f t="shared" si="104"/>
        <v>0</v>
      </c>
      <c r="AL153" s="9">
        <f t="shared" si="81"/>
        <v>6.9663555291096868</v>
      </c>
      <c r="AM153" s="9">
        <f t="shared" si="105"/>
        <v>6.9663555291096868</v>
      </c>
      <c r="AN153" s="9">
        <f t="shared" si="106"/>
        <v>0</v>
      </c>
      <c r="AO153" s="9">
        <f t="shared" si="82"/>
        <v>6.2969423163848646</v>
      </c>
      <c r="AP153" s="9">
        <f t="shared" si="107"/>
        <v>6.2969423163848646</v>
      </c>
      <c r="AQ153" s="9">
        <f t="shared" si="108"/>
        <v>0</v>
      </c>
      <c r="AR153" s="10"/>
      <c r="AS153" s="10"/>
    </row>
    <row r="154" spans="2:45" hidden="1" x14ac:dyDescent="0.2">
      <c r="B154" s="15">
        <v>38473</v>
      </c>
      <c r="C154" s="13">
        <v>18.72733130750586</v>
      </c>
      <c r="D154" s="13">
        <v>18.72733130750586</v>
      </c>
      <c r="E154" s="14">
        <f t="shared" si="110"/>
        <v>0</v>
      </c>
      <c r="F154" s="8">
        <v>38503</v>
      </c>
      <c r="G154" s="9">
        <f t="shared" si="83"/>
        <v>5.6638218735406403</v>
      </c>
      <c r="H154" s="9">
        <f t="shared" si="109"/>
        <v>5.6638218735406403</v>
      </c>
      <c r="I154" s="9">
        <f t="shared" si="84"/>
        <v>0</v>
      </c>
      <c r="J154" s="10"/>
      <c r="K154" s="9">
        <f t="shared" si="85"/>
        <v>5.780928788775328</v>
      </c>
      <c r="L154" s="9">
        <f t="shared" si="86"/>
        <v>5.780928788775328</v>
      </c>
      <c r="M154" s="9">
        <f t="shared" si="87"/>
        <v>0</v>
      </c>
      <c r="N154" s="11">
        <f t="shared" si="88"/>
        <v>8.8388391263282156</v>
      </c>
      <c r="O154" s="11">
        <f t="shared" si="89"/>
        <v>8.8388391263282156</v>
      </c>
      <c r="P154" s="11">
        <f t="shared" si="90"/>
        <v>0</v>
      </c>
      <c r="Q154" s="11">
        <f t="shared" si="74"/>
        <v>8.299098581665092</v>
      </c>
      <c r="R154" s="11">
        <f t="shared" si="91"/>
        <v>8.299098581665092</v>
      </c>
      <c r="S154" s="11">
        <f t="shared" si="92"/>
        <v>0</v>
      </c>
      <c r="T154" s="11">
        <f t="shared" si="93"/>
        <v>6.1075476700009972</v>
      </c>
      <c r="U154" s="11">
        <f t="shared" si="94"/>
        <v>6.1075476700009972</v>
      </c>
      <c r="V154" s="11">
        <f t="shared" si="75"/>
        <v>0</v>
      </c>
      <c r="W154" s="11">
        <f t="shared" si="95"/>
        <v>7.8233767687856819</v>
      </c>
      <c r="X154" s="11">
        <f t="shared" si="96"/>
        <v>7.8233767687856819</v>
      </c>
      <c r="Y154" s="11">
        <f t="shared" si="76"/>
        <v>0</v>
      </c>
      <c r="Z154" s="11">
        <f t="shared" si="97"/>
        <v>8.5923331012999853</v>
      </c>
      <c r="AA154" s="11">
        <f t="shared" si="98"/>
        <v>8.5923331012999853</v>
      </c>
      <c r="AB154" s="11">
        <f t="shared" si="77"/>
        <v>0</v>
      </c>
      <c r="AC154" s="9">
        <f t="shared" si="99"/>
        <v>5.944961770814194</v>
      </c>
      <c r="AD154" s="9">
        <f t="shared" si="100"/>
        <v>5.944961770814194</v>
      </c>
      <c r="AE154" s="9">
        <f t="shared" si="78"/>
        <v>0</v>
      </c>
      <c r="AF154" s="9">
        <f t="shared" si="79"/>
        <v>6.4537742568826673</v>
      </c>
      <c r="AG154" s="9">
        <f t="shared" si="101"/>
        <v>6.4537742568826673</v>
      </c>
      <c r="AH154" s="9">
        <f t="shared" si="102"/>
        <v>0</v>
      </c>
      <c r="AI154" s="9">
        <f t="shared" si="80"/>
        <v>6.7322976574864377</v>
      </c>
      <c r="AJ154" s="9">
        <f t="shared" si="103"/>
        <v>6.7322976574864377</v>
      </c>
      <c r="AK154" s="9">
        <f t="shared" si="104"/>
        <v>0</v>
      </c>
      <c r="AL154" s="9">
        <f t="shared" si="81"/>
        <v>6.9721236063230414</v>
      </c>
      <c r="AM154" s="9">
        <f t="shared" si="105"/>
        <v>6.9721236063230414</v>
      </c>
      <c r="AN154" s="9">
        <f t="shared" si="106"/>
        <v>0</v>
      </c>
      <c r="AO154" s="9">
        <f t="shared" si="82"/>
        <v>6.3022257018110492</v>
      </c>
      <c r="AP154" s="9">
        <f t="shared" si="107"/>
        <v>6.3022257018110492</v>
      </c>
      <c r="AQ154" s="9">
        <f t="shared" si="108"/>
        <v>0</v>
      </c>
      <c r="AR154" s="10"/>
      <c r="AS154" s="10"/>
    </row>
    <row r="155" spans="2:45" hidden="1" x14ac:dyDescent="0.2">
      <c r="B155" s="15">
        <v>38504</v>
      </c>
      <c r="C155" s="13">
        <v>18.771776703609756</v>
      </c>
      <c r="D155" s="13">
        <v>18.771776703609756</v>
      </c>
      <c r="E155" s="14">
        <f t="shared" si="110"/>
        <v>0</v>
      </c>
      <c r="F155" s="8">
        <v>38533</v>
      </c>
      <c r="G155" s="9">
        <f t="shared" si="83"/>
        <v>5.6480441340431122</v>
      </c>
      <c r="H155" s="9">
        <f t="shared" si="109"/>
        <v>5.6480441340431122</v>
      </c>
      <c r="I155" s="9">
        <f t="shared" si="84"/>
        <v>0</v>
      </c>
      <c r="J155" s="10"/>
      <c r="K155" s="9">
        <f t="shared" si="85"/>
        <v>5.7648737786008528</v>
      </c>
      <c r="L155" s="9">
        <f t="shared" si="86"/>
        <v>5.7648737786008528</v>
      </c>
      <c r="M155" s="9">
        <f t="shared" si="87"/>
        <v>0</v>
      </c>
      <c r="N155" s="11">
        <f t="shared" si="88"/>
        <v>8.8155439897475603</v>
      </c>
      <c r="O155" s="11">
        <f t="shared" si="89"/>
        <v>8.8155439897475603</v>
      </c>
      <c r="P155" s="11">
        <f t="shared" si="90"/>
        <v>0</v>
      </c>
      <c r="Q155" s="11">
        <f t="shared" si="74"/>
        <v>8.2770813732571202</v>
      </c>
      <c r="R155" s="11">
        <f t="shared" si="91"/>
        <v>8.2770813732571202</v>
      </c>
      <c r="S155" s="11">
        <f t="shared" si="92"/>
        <v>0</v>
      </c>
      <c r="T155" s="11">
        <f t="shared" si="93"/>
        <v>6.0907193336901475</v>
      </c>
      <c r="U155" s="11">
        <f t="shared" si="94"/>
        <v>6.0907193336901475</v>
      </c>
      <c r="V155" s="11">
        <f t="shared" si="75"/>
        <v>0</v>
      </c>
      <c r="W155" s="11">
        <f t="shared" si="95"/>
        <v>7.8024859132393782</v>
      </c>
      <c r="X155" s="11">
        <f t="shared" si="96"/>
        <v>7.8024859132393782</v>
      </c>
      <c r="Y155" s="11">
        <f t="shared" si="76"/>
        <v>0</v>
      </c>
      <c r="Z155" s="11">
        <f t="shared" si="97"/>
        <v>8.5696216099489408</v>
      </c>
      <c r="AA155" s="11">
        <f t="shared" si="98"/>
        <v>8.5696216099489408</v>
      </c>
      <c r="AB155" s="11">
        <f t="shared" si="77"/>
        <v>0</v>
      </c>
      <c r="AC155" s="9">
        <f t="shared" si="99"/>
        <v>5.9285183844632954</v>
      </c>
      <c r="AD155" s="9">
        <f t="shared" si="100"/>
        <v>5.9285183844632954</v>
      </c>
      <c r="AE155" s="9">
        <f t="shared" si="78"/>
        <v>0</v>
      </c>
      <c r="AF155" s="9">
        <f t="shared" si="79"/>
        <v>6.4361261698343881</v>
      </c>
      <c r="AG155" s="9">
        <f t="shared" si="101"/>
        <v>6.4361261698343881</v>
      </c>
      <c r="AH155" s="9">
        <f t="shared" si="102"/>
        <v>0</v>
      </c>
      <c r="AI155" s="9">
        <f t="shared" si="80"/>
        <v>6.7139901185887414</v>
      </c>
      <c r="AJ155" s="9">
        <f t="shared" si="103"/>
        <v>6.7139901185887414</v>
      </c>
      <c r="AK155" s="9">
        <f t="shared" si="104"/>
        <v>0</v>
      </c>
      <c r="AL155" s="9">
        <f t="shared" si="81"/>
        <v>6.9532482384201133</v>
      </c>
      <c r="AM155" s="9">
        <f t="shared" si="105"/>
        <v>6.9532482384201133</v>
      </c>
      <c r="AN155" s="9">
        <f t="shared" si="106"/>
        <v>0</v>
      </c>
      <c r="AO155" s="9">
        <f t="shared" si="82"/>
        <v>6.2849364319203289</v>
      </c>
      <c r="AP155" s="9">
        <f t="shared" si="107"/>
        <v>6.2849364319203289</v>
      </c>
      <c r="AQ155" s="9">
        <f t="shared" si="108"/>
        <v>0</v>
      </c>
      <c r="AR155" s="10"/>
      <c r="AS155" s="10"/>
    </row>
    <row r="156" spans="2:45" hidden="1" x14ac:dyDescent="0.2">
      <c r="B156" s="15">
        <v>38534</v>
      </c>
      <c r="C156" s="13">
        <v>19.006809984701544</v>
      </c>
      <c r="D156" s="13">
        <v>19.006809984701544</v>
      </c>
      <c r="E156" s="14">
        <f t="shared" si="110"/>
        <v>0</v>
      </c>
      <c r="F156" s="8">
        <v>38564</v>
      </c>
      <c r="G156" s="9">
        <f t="shared" si="83"/>
        <v>5.5658361450683804</v>
      </c>
      <c r="H156" s="9">
        <f t="shared" si="109"/>
        <v>5.5658361450683804</v>
      </c>
      <c r="I156" s="9">
        <f t="shared" si="84"/>
        <v>0</v>
      </c>
      <c r="J156" s="10"/>
      <c r="K156" s="9">
        <f t="shared" si="85"/>
        <v>5.6812211045521241</v>
      </c>
      <c r="L156" s="9">
        <f t="shared" si="86"/>
        <v>5.6812211045521241</v>
      </c>
      <c r="M156" s="9">
        <f t="shared" si="87"/>
        <v>0</v>
      </c>
      <c r="N156" s="11">
        <f t="shared" si="88"/>
        <v>8.6941675193420576</v>
      </c>
      <c r="O156" s="11">
        <f t="shared" si="89"/>
        <v>8.6941675193420576</v>
      </c>
      <c r="P156" s="11">
        <f t="shared" si="90"/>
        <v>0</v>
      </c>
      <c r="Q156" s="11">
        <f t="shared" si="74"/>
        <v>8.1623633918669167</v>
      </c>
      <c r="R156" s="11">
        <f t="shared" si="91"/>
        <v>8.1623633918669167</v>
      </c>
      <c r="S156" s="11">
        <f t="shared" si="92"/>
        <v>0</v>
      </c>
      <c r="T156" s="11">
        <f t="shared" si="93"/>
        <v>6.0030373380454511</v>
      </c>
      <c r="U156" s="11">
        <f t="shared" si="94"/>
        <v>6.0030373380454511</v>
      </c>
      <c r="V156" s="11">
        <f t="shared" si="75"/>
        <v>0</v>
      </c>
      <c r="W156" s="11">
        <f t="shared" si="95"/>
        <v>7.6936366561774037</v>
      </c>
      <c r="X156" s="11">
        <f t="shared" si="96"/>
        <v>7.6936366561774037</v>
      </c>
      <c r="Y156" s="11">
        <f t="shared" si="76"/>
        <v>0</v>
      </c>
      <c r="Z156" s="11">
        <f t="shared" si="97"/>
        <v>8.4512861518892493</v>
      </c>
      <c r="AA156" s="11">
        <f t="shared" si="98"/>
        <v>8.4512861518892493</v>
      </c>
      <c r="AB156" s="11">
        <f t="shared" si="77"/>
        <v>0</v>
      </c>
      <c r="AC156" s="9">
        <f t="shared" si="99"/>
        <v>5.8428421236748784</v>
      </c>
      <c r="AD156" s="9">
        <f t="shared" si="100"/>
        <v>5.8428421236748784</v>
      </c>
      <c r="AE156" s="9">
        <f t="shared" si="78"/>
        <v>0</v>
      </c>
      <c r="AF156" s="9">
        <f t="shared" si="79"/>
        <v>6.3441729628672308</v>
      </c>
      <c r="AG156" s="9">
        <f t="shared" si="101"/>
        <v>6.3441729628672308</v>
      </c>
      <c r="AH156" s="9">
        <f t="shared" si="102"/>
        <v>0</v>
      </c>
      <c r="AI156" s="9">
        <f t="shared" si="80"/>
        <v>6.6186009181210741</v>
      </c>
      <c r="AJ156" s="9">
        <f t="shared" si="103"/>
        <v>6.6186009181210741</v>
      </c>
      <c r="AK156" s="9">
        <f t="shared" si="104"/>
        <v>0</v>
      </c>
      <c r="AL156" s="9">
        <f t="shared" si="81"/>
        <v>6.8549004341163959</v>
      </c>
      <c r="AM156" s="9">
        <f t="shared" si="105"/>
        <v>6.8549004341163959</v>
      </c>
      <c r="AN156" s="9">
        <f t="shared" si="106"/>
        <v>0</v>
      </c>
      <c r="AO156" s="9">
        <f t="shared" si="82"/>
        <v>6.194852798027136</v>
      </c>
      <c r="AP156" s="9">
        <f t="shared" si="107"/>
        <v>6.194852798027136</v>
      </c>
      <c r="AQ156" s="9">
        <f t="shared" si="108"/>
        <v>0</v>
      </c>
      <c r="AR156" s="10"/>
      <c r="AS156" s="10"/>
    </row>
    <row r="157" spans="2:45" hidden="1" x14ac:dyDescent="0.2">
      <c r="B157" s="15">
        <v>38565</v>
      </c>
      <c r="C157" s="13">
        <v>19.244103201188445</v>
      </c>
      <c r="D157" s="13">
        <v>19.244103201188445</v>
      </c>
      <c r="E157" s="14">
        <f t="shared" si="110"/>
        <v>0</v>
      </c>
      <c r="F157" s="8">
        <v>38595</v>
      </c>
      <c r="G157" s="9">
        <f t="shared" si="83"/>
        <v>5.4848748053010379</v>
      </c>
      <c r="H157" s="9">
        <f t="shared" si="109"/>
        <v>5.4848748053010379</v>
      </c>
      <c r="I157" s="9">
        <f t="shared" si="84"/>
        <v>0</v>
      </c>
      <c r="J157" s="10"/>
      <c r="K157" s="9">
        <f t="shared" si="85"/>
        <v>5.5988369877458171</v>
      </c>
      <c r="L157" s="9">
        <f t="shared" si="86"/>
        <v>5.5988369877458171</v>
      </c>
      <c r="M157" s="9">
        <f t="shared" si="87"/>
        <v>0</v>
      </c>
      <c r="N157" s="11">
        <f t="shared" si="88"/>
        <v>8.5746316715148918</v>
      </c>
      <c r="O157" s="11">
        <f t="shared" si="89"/>
        <v>8.5746316715148918</v>
      </c>
      <c r="P157" s="11">
        <f t="shared" si="90"/>
        <v>0</v>
      </c>
      <c r="Q157" s="11">
        <f t="shared" si="74"/>
        <v>8.04938505989956</v>
      </c>
      <c r="R157" s="11">
        <f t="shared" si="91"/>
        <v>8.04938505989956</v>
      </c>
      <c r="S157" s="11">
        <f t="shared" si="92"/>
        <v>0</v>
      </c>
      <c r="T157" s="11">
        <f t="shared" si="93"/>
        <v>5.9166850025923736</v>
      </c>
      <c r="U157" s="11">
        <f t="shared" si="94"/>
        <v>5.9166850025923736</v>
      </c>
      <c r="V157" s="11">
        <f t="shared" si="75"/>
        <v>0</v>
      </c>
      <c r="W157" s="11">
        <f t="shared" si="95"/>
        <v>7.5864380518285461</v>
      </c>
      <c r="X157" s="11">
        <f t="shared" si="96"/>
        <v>7.5864380518285461</v>
      </c>
      <c r="Y157" s="11">
        <f t="shared" si="76"/>
        <v>0</v>
      </c>
      <c r="Z157" s="11">
        <f t="shared" si="97"/>
        <v>8.3347452007483618</v>
      </c>
      <c r="AA157" s="11">
        <f t="shared" si="98"/>
        <v>8.3347452007483618</v>
      </c>
      <c r="AB157" s="11">
        <f t="shared" si="77"/>
        <v>0</v>
      </c>
      <c r="AC157" s="9">
        <f t="shared" si="99"/>
        <v>5.7584651069615926</v>
      </c>
      <c r="AD157" s="9">
        <f t="shared" si="100"/>
        <v>5.7584651069615926</v>
      </c>
      <c r="AE157" s="9">
        <f t="shared" si="78"/>
        <v>0</v>
      </c>
      <c r="AF157" s="9">
        <f t="shared" si="79"/>
        <v>6.2536141871957689</v>
      </c>
      <c r="AG157" s="9">
        <f t="shared" si="101"/>
        <v>6.2536141871957689</v>
      </c>
      <c r="AH157" s="9">
        <f t="shared" si="102"/>
        <v>0</v>
      </c>
      <c r="AI157" s="9">
        <f t="shared" si="80"/>
        <v>6.5246582543299469</v>
      </c>
      <c r="AJ157" s="9">
        <f t="shared" si="103"/>
        <v>6.5246582543299469</v>
      </c>
      <c r="AK157" s="9">
        <f t="shared" si="104"/>
        <v>0</v>
      </c>
      <c r="AL157" s="9">
        <f t="shared" si="81"/>
        <v>6.7580440324587334</v>
      </c>
      <c r="AM157" s="9">
        <f t="shared" si="105"/>
        <v>6.7580440324587334</v>
      </c>
      <c r="AN157" s="9">
        <f t="shared" si="106"/>
        <v>0</v>
      </c>
      <c r="AO157" s="9">
        <f t="shared" si="82"/>
        <v>6.1061352441486996</v>
      </c>
      <c r="AP157" s="9">
        <f t="shared" si="107"/>
        <v>6.1061352441486996</v>
      </c>
      <c r="AQ157" s="9">
        <f t="shared" si="108"/>
        <v>0</v>
      </c>
      <c r="AR157" s="10"/>
      <c r="AS157" s="10"/>
    </row>
    <row r="158" spans="2:45" hidden="1" x14ac:dyDescent="0.2">
      <c r="B158" s="15">
        <v>38596</v>
      </c>
      <c r="C158" s="13">
        <v>19.607952799801694</v>
      </c>
      <c r="D158" s="13">
        <v>19.607952799801694</v>
      </c>
      <c r="E158" s="14">
        <f t="shared" si="110"/>
        <v>0</v>
      </c>
      <c r="F158" s="8">
        <v>38625</v>
      </c>
      <c r="G158" s="9">
        <f t="shared" si="83"/>
        <v>5.3645400044650309</v>
      </c>
      <c r="H158" s="9">
        <f t="shared" si="109"/>
        <v>5.3645400044650309</v>
      </c>
      <c r="I158" s="9">
        <f t="shared" si="84"/>
        <v>0</v>
      </c>
      <c r="J158" s="10"/>
      <c r="K158" s="9">
        <f t="shared" si="85"/>
        <v>5.4763874789256075</v>
      </c>
      <c r="L158" s="9">
        <f t="shared" si="86"/>
        <v>5.4763874789256075</v>
      </c>
      <c r="M158" s="9">
        <f t="shared" si="87"/>
        <v>0</v>
      </c>
      <c r="N158" s="11">
        <f t="shared" si="88"/>
        <v>8.3969626447623575</v>
      </c>
      <c r="O158" s="11">
        <f t="shared" si="89"/>
        <v>8.3969626447623575</v>
      </c>
      <c r="P158" s="11">
        <f t="shared" si="90"/>
        <v>0</v>
      </c>
      <c r="Q158" s="11">
        <f t="shared" si="74"/>
        <v>7.8814626278456377</v>
      </c>
      <c r="R158" s="11">
        <f t="shared" si="91"/>
        <v>7.8814626278456377</v>
      </c>
      <c r="S158" s="11">
        <f t="shared" si="92"/>
        <v>0</v>
      </c>
      <c r="T158" s="11">
        <f t="shared" si="93"/>
        <v>5.7883374342550526</v>
      </c>
      <c r="U158" s="11">
        <f t="shared" si="94"/>
        <v>5.7883374342550526</v>
      </c>
      <c r="V158" s="11">
        <f t="shared" si="75"/>
        <v>0</v>
      </c>
      <c r="W158" s="11">
        <f t="shared" si="95"/>
        <v>7.4271061689658477</v>
      </c>
      <c r="X158" s="11">
        <f t="shared" si="96"/>
        <v>7.4271061689658477</v>
      </c>
      <c r="Y158" s="11">
        <f t="shared" si="76"/>
        <v>0</v>
      </c>
      <c r="Z158" s="11">
        <f t="shared" si="97"/>
        <v>8.1615275615013108</v>
      </c>
      <c r="AA158" s="11">
        <f t="shared" si="98"/>
        <v>8.1615275615013108</v>
      </c>
      <c r="AB158" s="11">
        <f t="shared" si="77"/>
        <v>0</v>
      </c>
      <c r="AC158" s="9">
        <f t="shared" si="99"/>
        <v>5.6330535027254536</v>
      </c>
      <c r="AD158" s="9">
        <f t="shared" si="100"/>
        <v>5.6330535027254536</v>
      </c>
      <c r="AE158" s="9">
        <f t="shared" si="78"/>
        <v>0</v>
      </c>
      <c r="AF158" s="9">
        <f t="shared" si="79"/>
        <v>6.1190144848477885</v>
      </c>
      <c r="AG158" s="9">
        <f t="shared" si="101"/>
        <v>6.1190144848477885</v>
      </c>
      <c r="AH158" s="9">
        <f t="shared" si="102"/>
        <v>0</v>
      </c>
      <c r="AI158" s="9">
        <f t="shared" si="80"/>
        <v>6.3850289970845138</v>
      </c>
      <c r="AJ158" s="9">
        <f t="shared" si="103"/>
        <v>6.3850289970845138</v>
      </c>
      <c r="AK158" s="9">
        <f t="shared" si="104"/>
        <v>0</v>
      </c>
      <c r="AL158" s="9">
        <f t="shared" si="81"/>
        <v>6.6140840160279213</v>
      </c>
      <c r="AM158" s="9">
        <f t="shared" si="105"/>
        <v>6.6140840160279213</v>
      </c>
      <c r="AN158" s="9">
        <f t="shared" si="106"/>
        <v>0</v>
      </c>
      <c r="AO158" s="9">
        <f t="shared" si="82"/>
        <v>5.9742721943610073</v>
      </c>
      <c r="AP158" s="9">
        <f t="shared" si="107"/>
        <v>5.9742721943610073</v>
      </c>
      <c r="AQ158" s="9">
        <f t="shared" si="108"/>
        <v>0</v>
      </c>
      <c r="AR158" s="10"/>
      <c r="AS158" s="10"/>
    </row>
    <row r="159" spans="2:45" hidden="1" x14ac:dyDescent="0.2">
      <c r="B159" s="15">
        <v>38626</v>
      </c>
      <c r="C159" s="13">
        <v>19.828673156724431</v>
      </c>
      <c r="D159" s="13">
        <v>19.828673156724431</v>
      </c>
      <c r="E159" s="14">
        <f t="shared" si="110"/>
        <v>0</v>
      </c>
      <c r="F159" s="8">
        <v>38656</v>
      </c>
      <c r="G159" s="9">
        <f t="shared" si="83"/>
        <v>5.2936939357275392</v>
      </c>
      <c r="H159" s="9">
        <f t="shared" si="109"/>
        <v>5.2936939357275392</v>
      </c>
      <c r="I159" s="9">
        <f t="shared" si="84"/>
        <v>0</v>
      </c>
      <c r="J159" s="10"/>
      <c r="K159" s="9">
        <f t="shared" si="85"/>
        <v>5.4042963942312374</v>
      </c>
      <c r="L159" s="9">
        <f t="shared" si="86"/>
        <v>5.4042963942312374</v>
      </c>
      <c r="M159" s="9">
        <f t="shared" si="87"/>
        <v>0</v>
      </c>
      <c r="N159" s="11">
        <f t="shared" si="88"/>
        <v>8.2923615485342825</v>
      </c>
      <c r="O159" s="11">
        <f t="shared" si="89"/>
        <v>8.2923615485342825</v>
      </c>
      <c r="P159" s="11">
        <f t="shared" si="90"/>
        <v>0</v>
      </c>
      <c r="Q159" s="11">
        <f t="shared" si="74"/>
        <v>7.782599754585295</v>
      </c>
      <c r="R159" s="11">
        <f t="shared" si="91"/>
        <v>7.782599754585295</v>
      </c>
      <c r="S159" s="11">
        <f t="shared" si="92"/>
        <v>0</v>
      </c>
      <c r="T159" s="11">
        <f t="shared" si="93"/>
        <v>5.7127739182518331</v>
      </c>
      <c r="U159" s="11">
        <f t="shared" si="94"/>
        <v>5.7127739182518331</v>
      </c>
      <c r="V159" s="11">
        <f t="shared" si="75"/>
        <v>0</v>
      </c>
      <c r="W159" s="11">
        <f t="shared" si="95"/>
        <v>7.3333009069224229</v>
      </c>
      <c r="X159" s="11">
        <f t="shared" si="96"/>
        <v>7.3333009069224229</v>
      </c>
      <c r="Y159" s="11">
        <f t="shared" si="76"/>
        <v>0</v>
      </c>
      <c r="Z159" s="11">
        <f t="shared" si="97"/>
        <v>8.0595471810013528</v>
      </c>
      <c r="AA159" s="11">
        <f t="shared" si="98"/>
        <v>8.0595471810013528</v>
      </c>
      <c r="AB159" s="11">
        <f t="shared" si="77"/>
        <v>0</v>
      </c>
      <c r="AC159" s="9">
        <f t="shared" si="99"/>
        <v>5.5592185100843716</v>
      </c>
      <c r="AD159" s="9">
        <f t="shared" si="100"/>
        <v>5.5592185100843716</v>
      </c>
      <c r="AE159" s="9">
        <f t="shared" si="78"/>
        <v>0</v>
      </c>
      <c r="AF159" s="9">
        <f t="shared" si="79"/>
        <v>6.0397700792532136</v>
      </c>
      <c r="AG159" s="9">
        <f t="shared" si="101"/>
        <v>6.0397700792532136</v>
      </c>
      <c r="AH159" s="9">
        <f t="shared" si="102"/>
        <v>0</v>
      </c>
      <c r="AI159" s="9">
        <f t="shared" si="80"/>
        <v>6.3028234847318894</v>
      </c>
      <c r="AJ159" s="9">
        <f t="shared" si="103"/>
        <v>6.3028234847318894</v>
      </c>
      <c r="AK159" s="9">
        <f t="shared" si="104"/>
        <v>0</v>
      </c>
      <c r="AL159" s="9">
        <f t="shared" si="81"/>
        <v>6.5293288068228392</v>
      </c>
      <c r="AM159" s="9">
        <f t="shared" si="105"/>
        <v>6.5293288068228392</v>
      </c>
      <c r="AN159" s="9">
        <f t="shared" si="106"/>
        <v>0</v>
      </c>
      <c r="AO159" s="9">
        <f t="shared" si="82"/>
        <v>5.896638969190132</v>
      </c>
      <c r="AP159" s="9">
        <f t="shared" si="107"/>
        <v>5.896638969190132</v>
      </c>
      <c r="AQ159" s="9">
        <f t="shared" si="108"/>
        <v>0</v>
      </c>
      <c r="AR159" s="10"/>
      <c r="AS159" s="10"/>
    </row>
    <row r="160" spans="2:45" hidden="1" x14ac:dyDescent="0.2">
      <c r="B160" s="15">
        <v>38657</v>
      </c>
      <c r="C160" s="13">
        <v>19.844492704490222</v>
      </c>
      <c r="D160" s="13">
        <v>19.844492704490222</v>
      </c>
      <c r="E160" s="14">
        <f t="shared" si="110"/>
        <v>0</v>
      </c>
      <c r="F160" s="8">
        <v>38686</v>
      </c>
      <c r="G160" s="9">
        <f t="shared" si="83"/>
        <v>5.288676755730946</v>
      </c>
      <c r="H160" s="9">
        <f t="shared" si="109"/>
        <v>5.288676755730946</v>
      </c>
      <c r="I160" s="9">
        <f t="shared" si="84"/>
        <v>0</v>
      </c>
      <c r="J160" s="10"/>
      <c r="K160" s="9">
        <f t="shared" si="85"/>
        <v>5.3991910446401183</v>
      </c>
      <c r="L160" s="9">
        <f t="shared" si="86"/>
        <v>5.3991910446401183</v>
      </c>
      <c r="M160" s="9">
        <f t="shared" si="87"/>
        <v>0</v>
      </c>
      <c r="N160" s="11">
        <f t="shared" si="88"/>
        <v>8.2849539035234958</v>
      </c>
      <c r="O160" s="11">
        <f t="shared" si="89"/>
        <v>8.2849539035234958</v>
      </c>
      <c r="P160" s="11">
        <f t="shared" si="90"/>
        <v>0</v>
      </c>
      <c r="Q160" s="11">
        <f t="shared" si="74"/>
        <v>7.7755984792997825</v>
      </c>
      <c r="R160" s="11">
        <f t="shared" si="91"/>
        <v>7.7755984792997825</v>
      </c>
      <c r="S160" s="11">
        <f t="shared" si="92"/>
        <v>0</v>
      </c>
      <c r="T160" s="11">
        <f t="shared" si="93"/>
        <v>5.7074226578683058</v>
      </c>
      <c r="U160" s="11">
        <f t="shared" si="94"/>
        <v>5.7074226578683058</v>
      </c>
      <c r="V160" s="11">
        <f t="shared" si="75"/>
        <v>0</v>
      </c>
      <c r="W160" s="11">
        <f t="shared" si="95"/>
        <v>7.3266578017694286</v>
      </c>
      <c r="X160" s="11">
        <f t="shared" si="96"/>
        <v>7.3266578017694286</v>
      </c>
      <c r="Y160" s="11">
        <f t="shared" si="76"/>
        <v>0</v>
      </c>
      <c r="Z160" s="11">
        <f t="shared" si="97"/>
        <v>8.0523251299517007</v>
      </c>
      <c r="AA160" s="11">
        <f t="shared" si="98"/>
        <v>8.0523251299517007</v>
      </c>
      <c r="AB160" s="11">
        <f t="shared" si="77"/>
        <v>0</v>
      </c>
      <c r="AC160" s="9">
        <f t="shared" si="99"/>
        <v>5.5539896603439569</v>
      </c>
      <c r="AD160" s="9">
        <f t="shared" si="100"/>
        <v>5.5539896603439569</v>
      </c>
      <c r="AE160" s="9">
        <f t="shared" si="78"/>
        <v>0</v>
      </c>
      <c r="AF160" s="9">
        <f t="shared" si="79"/>
        <v>6.0341581454695028</v>
      </c>
      <c r="AG160" s="9">
        <f t="shared" si="101"/>
        <v>6.0341581454695028</v>
      </c>
      <c r="AH160" s="9">
        <f t="shared" si="102"/>
        <v>0</v>
      </c>
      <c r="AI160" s="9">
        <f t="shared" si="80"/>
        <v>6.2970018511601875</v>
      </c>
      <c r="AJ160" s="9">
        <f t="shared" si="103"/>
        <v>6.2970018511601875</v>
      </c>
      <c r="AK160" s="9">
        <f t="shared" si="104"/>
        <v>0</v>
      </c>
      <c r="AL160" s="9">
        <f t="shared" si="81"/>
        <v>6.5233266087078459</v>
      </c>
      <c r="AM160" s="9">
        <f t="shared" si="105"/>
        <v>6.5233266087078459</v>
      </c>
      <c r="AN160" s="9">
        <f t="shared" si="106"/>
        <v>0</v>
      </c>
      <c r="AO160" s="9">
        <f t="shared" si="82"/>
        <v>5.891141136052183</v>
      </c>
      <c r="AP160" s="9">
        <f t="shared" si="107"/>
        <v>5.891141136052183</v>
      </c>
      <c r="AQ160" s="9">
        <f t="shared" si="108"/>
        <v>0</v>
      </c>
      <c r="AR160" s="10"/>
      <c r="AS160" s="10"/>
    </row>
    <row r="161" spans="2:45" hidden="1" x14ac:dyDescent="0.2">
      <c r="B161" s="15">
        <v>38687</v>
      </c>
      <c r="C161" s="16">
        <v>20.022274288905805</v>
      </c>
      <c r="D161" s="16">
        <v>20.022274288905805</v>
      </c>
      <c r="E161" s="17">
        <f t="shared" si="110"/>
        <v>0</v>
      </c>
      <c r="F161" s="8">
        <v>38717</v>
      </c>
      <c r="G161" s="9">
        <f t="shared" si="83"/>
        <v>5.2328383978411637</v>
      </c>
      <c r="H161" s="9">
        <f t="shared" si="109"/>
        <v>5.2328383978411637</v>
      </c>
      <c r="I161" s="9">
        <f t="shared" si="84"/>
        <v>0</v>
      </c>
      <c r="J161" s="10"/>
      <c r="K161" s="9">
        <f t="shared" si="85"/>
        <v>5.3423714093440173</v>
      </c>
      <c r="L161" s="9">
        <f t="shared" si="86"/>
        <v>5.3423714093440173</v>
      </c>
      <c r="M161" s="9">
        <f t="shared" si="87"/>
        <v>0</v>
      </c>
      <c r="N161" s="11">
        <f t="shared" si="88"/>
        <v>8.202511030532353</v>
      </c>
      <c r="O161" s="11">
        <f t="shared" si="89"/>
        <v>8.202511030532353</v>
      </c>
      <c r="P161" s="11">
        <f t="shared" si="90"/>
        <v>0</v>
      </c>
      <c r="Q161" s="11">
        <f t="shared" si="74"/>
        <v>7.6976782700701349</v>
      </c>
      <c r="R161" s="11">
        <f t="shared" si="91"/>
        <v>7.6976782700701349</v>
      </c>
      <c r="S161" s="11">
        <f t="shared" si="92"/>
        <v>0</v>
      </c>
      <c r="T161" s="11">
        <f t="shared" si="93"/>
        <v>5.6478661754100896</v>
      </c>
      <c r="U161" s="11">
        <f t="shared" si="94"/>
        <v>5.6478661754100896</v>
      </c>
      <c r="V161" s="11">
        <f t="shared" si="75"/>
        <v>0</v>
      </c>
      <c r="W161" s="11">
        <f t="shared" si="95"/>
        <v>7.2527238222661516</v>
      </c>
      <c r="X161" s="11">
        <f t="shared" si="96"/>
        <v>7.2527238222661516</v>
      </c>
      <c r="Y161" s="11">
        <f t="shared" si="76"/>
        <v>0</v>
      </c>
      <c r="Z161" s="11">
        <f t="shared" si="97"/>
        <v>7.971947812119252</v>
      </c>
      <c r="AA161" s="11">
        <f t="shared" si="98"/>
        <v>7.971947812119252</v>
      </c>
      <c r="AB161" s="11">
        <f t="shared" si="77"/>
        <v>0</v>
      </c>
      <c r="AC161" s="9">
        <f t="shared" si="99"/>
        <v>5.4957955386749253</v>
      </c>
      <c r="AD161" s="9">
        <f t="shared" si="100"/>
        <v>5.4957955386749253</v>
      </c>
      <c r="AE161" s="9">
        <f t="shared" si="78"/>
        <v>0</v>
      </c>
      <c r="AF161" s="9">
        <f t="shared" si="79"/>
        <v>5.9717005164266181</v>
      </c>
      <c r="AG161" s="9">
        <f t="shared" si="101"/>
        <v>5.9717005164266181</v>
      </c>
      <c r="AH161" s="9">
        <f t="shared" si="102"/>
        <v>0</v>
      </c>
      <c r="AI161" s="9">
        <f t="shared" si="80"/>
        <v>6.2322103828252686</v>
      </c>
      <c r="AJ161" s="9">
        <f t="shared" si="103"/>
        <v>6.2322103828252686</v>
      </c>
      <c r="AK161" s="9">
        <f t="shared" si="104"/>
        <v>0</v>
      </c>
      <c r="AL161" s="9">
        <f t="shared" si="81"/>
        <v>6.4565255597724063</v>
      </c>
      <c r="AM161" s="9">
        <f t="shared" si="105"/>
        <v>6.4565255597724063</v>
      </c>
      <c r="AN161" s="9">
        <f t="shared" si="106"/>
        <v>0</v>
      </c>
      <c r="AO161" s="9">
        <f t="shared" si="82"/>
        <v>5.8299533822575214</v>
      </c>
      <c r="AP161" s="9">
        <f t="shared" si="107"/>
        <v>5.8299533822575214</v>
      </c>
      <c r="AQ161" s="9">
        <f t="shared" si="108"/>
        <v>0</v>
      </c>
      <c r="AR161" s="10"/>
      <c r="AS161" s="10"/>
    </row>
    <row r="162" spans="2:45" hidden="1" x14ac:dyDescent="0.2">
      <c r="B162" s="15">
        <v>38718</v>
      </c>
      <c r="C162" s="16">
        <v>20.294219848117773</v>
      </c>
      <c r="D162" s="16">
        <v>20.294219848117773</v>
      </c>
      <c r="E162" s="17">
        <f t="shared" si="110"/>
        <v>0</v>
      </c>
      <c r="F162" s="8">
        <v>38748</v>
      </c>
      <c r="G162" s="9">
        <f t="shared" si="83"/>
        <v>5.1493174378700939</v>
      </c>
      <c r="H162" s="9">
        <f t="shared" si="109"/>
        <v>5.1493174378700939</v>
      </c>
      <c r="I162" s="9">
        <f t="shared" si="84"/>
        <v>0</v>
      </c>
      <c r="J162" s="10"/>
      <c r="K162" s="9">
        <f t="shared" si="85"/>
        <v>5.2573826907555556</v>
      </c>
      <c r="L162" s="9">
        <f t="shared" si="86"/>
        <v>5.2573826907555556</v>
      </c>
      <c r="M162" s="9">
        <f t="shared" si="87"/>
        <v>0</v>
      </c>
      <c r="N162" s="11">
        <f t="shared" si="88"/>
        <v>8.0791960163518723</v>
      </c>
      <c r="O162" s="11">
        <f t="shared" si="89"/>
        <v>8.0791960163518723</v>
      </c>
      <c r="P162" s="11">
        <f t="shared" si="90"/>
        <v>0</v>
      </c>
      <c r="Q162" s="11">
        <f t="shared" si="74"/>
        <v>7.5811280898364579</v>
      </c>
      <c r="R162" s="11">
        <f t="shared" si="91"/>
        <v>7.5811280898364579</v>
      </c>
      <c r="S162" s="11">
        <f t="shared" si="92"/>
        <v>0</v>
      </c>
      <c r="T162" s="11">
        <f t="shared" si="93"/>
        <v>5.55878378159706</v>
      </c>
      <c r="U162" s="11">
        <f t="shared" si="94"/>
        <v>5.55878378159706</v>
      </c>
      <c r="V162" s="11">
        <f t="shared" si="75"/>
        <v>0</v>
      </c>
      <c r="W162" s="11">
        <f t="shared" si="95"/>
        <v>7.1421360976990371</v>
      </c>
      <c r="X162" s="11">
        <f t="shared" si="96"/>
        <v>7.1421360976990371</v>
      </c>
      <c r="Y162" s="11">
        <f t="shared" si="76"/>
        <v>0</v>
      </c>
      <c r="Z162" s="11">
        <f t="shared" si="97"/>
        <v>7.8517223792990958</v>
      </c>
      <c r="AA162" s="11">
        <f t="shared" si="98"/>
        <v>7.8517223792990958</v>
      </c>
      <c r="AB162" s="11">
        <f t="shared" si="77"/>
        <v>0</v>
      </c>
      <c r="AC162" s="9">
        <f t="shared" si="99"/>
        <v>5.4087509139733063</v>
      </c>
      <c r="AD162" s="9">
        <f t="shared" si="100"/>
        <v>5.4087509139733063</v>
      </c>
      <c r="AE162" s="9">
        <f t="shared" si="78"/>
        <v>0</v>
      </c>
      <c r="AF162" s="9">
        <f t="shared" si="79"/>
        <v>5.8782786943616605</v>
      </c>
      <c r="AG162" s="9">
        <f t="shared" si="101"/>
        <v>5.8782786943616605</v>
      </c>
      <c r="AH162" s="9">
        <f t="shared" si="102"/>
        <v>0</v>
      </c>
      <c r="AI162" s="9">
        <f t="shared" si="80"/>
        <v>6.1352976898705585</v>
      </c>
      <c r="AJ162" s="9">
        <f t="shared" si="103"/>
        <v>6.1352976898705585</v>
      </c>
      <c r="AK162" s="9">
        <f t="shared" si="104"/>
        <v>0</v>
      </c>
      <c r="AL162" s="9">
        <f t="shared" si="81"/>
        <v>6.3566070101407135</v>
      </c>
      <c r="AM162" s="9">
        <f t="shared" si="105"/>
        <v>6.3566070101407135</v>
      </c>
      <c r="AN162" s="9">
        <f t="shared" si="106"/>
        <v>0</v>
      </c>
      <c r="AO162" s="9">
        <f t="shared" si="82"/>
        <v>5.7384309928367738</v>
      </c>
      <c r="AP162" s="9">
        <f t="shared" si="107"/>
        <v>5.7384309928367738</v>
      </c>
      <c r="AQ162" s="9">
        <f t="shared" si="108"/>
        <v>0</v>
      </c>
      <c r="AR162" s="10"/>
      <c r="AS162" s="10"/>
    </row>
    <row r="163" spans="2:45" hidden="1" x14ac:dyDescent="0.2">
      <c r="B163" s="15">
        <v>38749</v>
      </c>
      <c r="C163" s="13">
        <v>20.61513067422387</v>
      </c>
      <c r="D163" s="13">
        <v>20.61513067422387</v>
      </c>
      <c r="E163" s="14">
        <f t="shared" si="110"/>
        <v>0</v>
      </c>
      <c r="F163" s="8">
        <v>38776</v>
      </c>
      <c r="G163" s="9">
        <f t="shared" si="83"/>
        <v>5.0535924788504092</v>
      </c>
      <c r="H163" s="9">
        <f t="shared" si="109"/>
        <v>5.0535924788504092</v>
      </c>
      <c r="I163" s="9">
        <f t="shared" si="84"/>
        <v>0</v>
      </c>
      <c r="J163" s="10"/>
      <c r="K163" s="9">
        <f t="shared" si="85"/>
        <v>5.1599755056988466</v>
      </c>
      <c r="L163" s="9">
        <f t="shared" si="86"/>
        <v>5.1599755056988466</v>
      </c>
      <c r="M163" s="9">
        <f t="shared" si="87"/>
        <v>0</v>
      </c>
      <c r="N163" s="11">
        <f t="shared" si="88"/>
        <v>7.9378623357640663</v>
      </c>
      <c r="O163" s="11">
        <f t="shared" si="89"/>
        <v>7.9378623357640663</v>
      </c>
      <c r="P163" s="11">
        <f t="shared" si="90"/>
        <v>0</v>
      </c>
      <c r="Q163" s="11">
        <f t="shared" si="74"/>
        <v>7.4475477139587127</v>
      </c>
      <c r="R163" s="11">
        <f t="shared" si="91"/>
        <v>7.4475477139587127</v>
      </c>
      <c r="S163" s="11">
        <f t="shared" si="92"/>
        <v>0</v>
      </c>
      <c r="T163" s="11">
        <f t="shared" si="93"/>
        <v>5.4566847575906152</v>
      </c>
      <c r="U163" s="11">
        <f t="shared" si="94"/>
        <v>5.4566847575906152</v>
      </c>
      <c r="V163" s="11">
        <f t="shared" si="75"/>
        <v>0</v>
      </c>
      <c r="W163" s="11">
        <f t="shared" si="95"/>
        <v>7.0153894055401604</v>
      </c>
      <c r="X163" s="11">
        <f t="shared" si="96"/>
        <v>7.0153894055401604</v>
      </c>
      <c r="Y163" s="11">
        <f t="shared" si="76"/>
        <v>0</v>
      </c>
      <c r="Z163" s="11">
        <f t="shared" si="97"/>
        <v>7.7139297266066507</v>
      </c>
      <c r="AA163" s="11">
        <f t="shared" si="98"/>
        <v>7.7139297266066507</v>
      </c>
      <c r="AB163" s="11">
        <f t="shared" si="77"/>
        <v>0</v>
      </c>
      <c r="AC163" s="9">
        <f t="shared" si="99"/>
        <v>5.3089874158605879</v>
      </c>
      <c r="AD163" s="9">
        <f t="shared" si="100"/>
        <v>5.3089874158605879</v>
      </c>
      <c r="AE163" s="9">
        <f t="shared" si="78"/>
        <v>0</v>
      </c>
      <c r="AF163" s="9">
        <f t="shared" si="79"/>
        <v>5.7712061691918111</v>
      </c>
      <c r="AG163" s="9">
        <f t="shared" si="101"/>
        <v>5.7712061691918111</v>
      </c>
      <c r="AH163" s="9">
        <f t="shared" si="102"/>
        <v>0</v>
      </c>
      <c r="AI163" s="9">
        <f t="shared" si="80"/>
        <v>6.0242242112516564</v>
      </c>
      <c r="AJ163" s="9">
        <f t="shared" si="103"/>
        <v>6.0242242112516564</v>
      </c>
      <c r="AK163" s="9">
        <f t="shared" si="104"/>
        <v>0</v>
      </c>
      <c r="AL163" s="9">
        <f t="shared" si="81"/>
        <v>6.2420884620766932</v>
      </c>
      <c r="AM163" s="9">
        <f t="shared" si="105"/>
        <v>6.2420884620766932</v>
      </c>
      <c r="AN163" s="9">
        <f t="shared" si="106"/>
        <v>0</v>
      </c>
      <c r="AO163" s="9">
        <f t="shared" si="82"/>
        <v>5.6335354435073688</v>
      </c>
      <c r="AP163" s="9">
        <f t="shared" si="107"/>
        <v>5.6335354435073688</v>
      </c>
      <c r="AQ163" s="9">
        <f t="shared" si="108"/>
        <v>0</v>
      </c>
      <c r="AR163" s="10"/>
      <c r="AS163" s="10"/>
    </row>
    <row r="164" spans="2:45" hidden="1" x14ac:dyDescent="0.2">
      <c r="B164" s="15">
        <v>38777</v>
      </c>
      <c r="C164" s="13">
        <v>20.487067668500778</v>
      </c>
      <c r="D164" s="13">
        <v>20.487067668500778</v>
      </c>
      <c r="E164" s="14">
        <f t="shared" si="110"/>
        <v>0</v>
      </c>
      <c r="F164" s="8">
        <v>38807</v>
      </c>
      <c r="G164" s="9">
        <f t="shared" si="83"/>
        <v>5.091432996625251</v>
      </c>
      <c r="H164" s="9">
        <f t="shared" si="109"/>
        <v>5.091432996625251</v>
      </c>
      <c r="I164" s="9">
        <f t="shared" si="84"/>
        <v>0</v>
      </c>
      <c r="J164" s="10"/>
      <c r="K164" s="9">
        <f t="shared" si="85"/>
        <v>5.1984810151843899</v>
      </c>
      <c r="L164" s="9">
        <f t="shared" si="86"/>
        <v>5.1984810151843899</v>
      </c>
      <c r="M164" s="9">
        <f t="shared" si="87"/>
        <v>0</v>
      </c>
      <c r="N164" s="11">
        <f t="shared" si="88"/>
        <v>7.9937321915178501</v>
      </c>
      <c r="O164" s="11">
        <f t="shared" si="89"/>
        <v>7.9937321915178501</v>
      </c>
      <c r="P164" s="11">
        <f t="shared" si="90"/>
        <v>0</v>
      </c>
      <c r="Q164" s="11">
        <f t="shared" si="74"/>
        <v>7.5003526526031106</v>
      </c>
      <c r="R164" s="11">
        <f t="shared" si="91"/>
        <v>7.5003526526031106</v>
      </c>
      <c r="S164" s="11">
        <f t="shared" si="92"/>
        <v>0</v>
      </c>
      <c r="T164" s="11">
        <f t="shared" si="93"/>
        <v>5.4970449726513015</v>
      </c>
      <c r="U164" s="11">
        <f t="shared" si="94"/>
        <v>5.4970449726513015</v>
      </c>
      <c r="V164" s="11">
        <f t="shared" si="75"/>
        <v>0</v>
      </c>
      <c r="W164" s="11">
        <f t="shared" si="95"/>
        <v>7.0654929574941931</v>
      </c>
      <c r="X164" s="11">
        <f t="shared" si="96"/>
        <v>7.0654929574941931</v>
      </c>
      <c r="Y164" s="11">
        <f t="shared" si="76"/>
        <v>0</v>
      </c>
      <c r="Z164" s="11">
        <f t="shared" si="97"/>
        <v>7.7683997977025179</v>
      </c>
      <c r="AA164" s="11">
        <f t="shared" si="98"/>
        <v>7.7683997977025179</v>
      </c>
      <c r="AB164" s="11">
        <f t="shared" si="77"/>
        <v>0</v>
      </c>
      <c r="AC164" s="9">
        <f t="shared" si="99"/>
        <v>5.348424386764262</v>
      </c>
      <c r="AD164" s="9">
        <f t="shared" si="100"/>
        <v>5.348424386764262</v>
      </c>
      <c r="AE164" s="9">
        <f t="shared" si="78"/>
        <v>0</v>
      </c>
      <c r="AF164" s="9">
        <f t="shared" si="79"/>
        <v>5.8135324321997031</v>
      </c>
      <c r="AG164" s="9">
        <f t="shared" si="101"/>
        <v>5.8135324321997031</v>
      </c>
      <c r="AH164" s="9">
        <f t="shared" si="102"/>
        <v>0</v>
      </c>
      <c r="AI164" s="9">
        <f t="shared" si="80"/>
        <v>6.0681320696099741</v>
      </c>
      <c r="AJ164" s="9">
        <f t="shared" si="103"/>
        <v>6.0681320696099741</v>
      </c>
      <c r="AK164" s="9">
        <f t="shared" si="104"/>
        <v>0</v>
      </c>
      <c r="AL164" s="9">
        <f t="shared" si="81"/>
        <v>6.2873581722749972</v>
      </c>
      <c r="AM164" s="9">
        <f t="shared" si="105"/>
        <v>6.2873581722749972</v>
      </c>
      <c r="AN164" s="9">
        <f t="shared" si="106"/>
        <v>0</v>
      </c>
      <c r="AO164" s="9">
        <f t="shared" si="82"/>
        <v>5.6750011379255296</v>
      </c>
      <c r="AP164" s="9">
        <f t="shared" si="107"/>
        <v>5.6750011379255296</v>
      </c>
      <c r="AQ164" s="9">
        <f t="shared" si="108"/>
        <v>0</v>
      </c>
      <c r="AR164" s="10"/>
      <c r="AS164" s="10"/>
    </row>
    <row r="165" spans="2:45" hidden="1" x14ac:dyDescent="0.2">
      <c r="B165" s="15">
        <v>38808</v>
      </c>
      <c r="C165" s="13">
        <v>20.783872517058995</v>
      </c>
      <c r="D165" s="13">
        <v>20.783872517058995</v>
      </c>
      <c r="E165" s="14">
        <f t="shared" si="110"/>
        <v>0</v>
      </c>
      <c r="F165" s="8">
        <v>38837</v>
      </c>
      <c r="G165" s="9">
        <f t="shared" si="83"/>
        <v>5.0044440658289355</v>
      </c>
      <c r="H165" s="9">
        <f t="shared" si="109"/>
        <v>5.0044440658289355</v>
      </c>
      <c r="I165" s="9">
        <f t="shared" si="84"/>
        <v>0</v>
      </c>
      <c r="J165" s="10"/>
      <c r="K165" s="9">
        <f t="shared" si="85"/>
        <v>5.1099633812596839</v>
      </c>
      <c r="L165" s="9">
        <f t="shared" si="86"/>
        <v>5.1099633812596839</v>
      </c>
      <c r="M165" s="9">
        <f t="shared" si="87"/>
        <v>0</v>
      </c>
      <c r="N165" s="11">
        <f t="shared" si="88"/>
        <v>7.8652968713490203</v>
      </c>
      <c r="O165" s="11">
        <f t="shared" si="89"/>
        <v>7.8652968713490203</v>
      </c>
      <c r="P165" s="11">
        <f t="shared" si="90"/>
        <v>0</v>
      </c>
      <c r="Q165" s="11">
        <f t="shared" si="74"/>
        <v>7.3789630569117133</v>
      </c>
      <c r="R165" s="11">
        <f t="shared" si="91"/>
        <v>7.3789630569117133</v>
      </c>
      <c r="S165" s="11">
        <f t="shared" si="92"/>
        <v>0</v>
      </c>
      <c r="T165" s="11">
        <f t="shared" si="93"/>
        <v>5.404263685256427</v>
      </c>
      <c r="U165" s="11">
        <f t="shared" si="94"/>
        <v>5.404263685256427</v>
      </c>
      <c r="V165" s="11">
        <f t="shared" si="75"/>
        <v>0</v>
      </c>
      <c r="W165" s="11">
        <f t="shared" si="95"/>
        <v>6.9503133915191047</v>
      </c>
      <c r="X165" s="11">
        <f t="shared" si="96"/>
        <v>6.9503133915191047</v>
      </c>
      <c r="Y165" s="11">
        <f t="shared" si="76"/>
        <v>0</v>
      </c>
      <c r="Z165" s="11">
        <f t="shared" si="97"/>
        <v>7.6431823449915797</v>
      </c>
      <c r="AA165" s="11">
        <f t="shared" si="98"/>
        <v>7.6431823449915797</v>
      </c>
      <c r="AB165" s="11">
        <f t="shared" si="77"/>
        <v>0</v>
      </c>
      <c r="AC165" s="9">
        <f t="shared" si="99"/>
        <v>5.2577654810598364</v>
      </c>
      <c r="AD165" s="9">
        <f t="shared" si="100"/>
        <v>5.2577654810598364</v>
      </c>
      <c r="AE165" s="9">
        <f t="shared" si="78"/>
        <v>0</v>
      </c>
      <c r="AF165" s="9">
        <f t="shared" si="79"/>
        <v>5.7162315341102987</v>
      </c>
      <c r="AG165" s="9">
        <f t="shared" si="101"/>
        <v>5.7162315341102987</v>
      </c>
      <c r="AH165" s="9">
        <f t="shared" si="102"/>
        <v>0</v>
      </c>
      <c r="AI165" s="9">
        <f t="shared" si="80"/>
        <v>5.9671953521244241</v>
      </c>
      <c r="AJ165" s="9">
        <f t="shared" si="103"/>
        <v>5.9671953521244241</v>
      </c>
      <c r="AK165" s="9">
        <f t="shared" si="104"/>
        <v>0</v>
      </c>
      <c r="AL165" s="9">
        <f t="shared" si="81"/>
        <v>6.1832907884447561</v>
      </c>
      <c r="AM165" s="9">
        <f t="shared" si="105"/>
        <v>6.1832907884447561</v>
      </c>
      <c r="AN165" s="9">
        <f t="shared" si="106"/>
        <v>0</v>
      </c>
      <c r="AO165" s="9">
        <f t="shared" si="82"/>
        <v>5.579678541030181</v>
      </c>
      <c r="AP165" s="9">
        <f t="shared" si="107"/>
        <v>5.579678541030181</v>
      </c>
      <c r="AQ165" s="9">
        <f t="shared" si="108"/>
        <v>0</v>
      </c>
      <c r="AR165" s="10"/>
      <c r="AS165" s="10"/>
    </row>
    <row r="166" spans="2:45" hidden="1" x14ac:dyDescent="0.2">
      <c r="B166" s="15">
        <v>38838</v>
      </c>
      <c r="C166" s="13">
        <v>20.866736814879822</v>
      </c>
      <c r="D166" s="13">
        <v>20.866736814879822</v>
      </c>
      <c r="E166" s="14">
        <f t="shared" si="110"/>
        <v>0</v>
      </c>
      <c r="F166" s="8">
        <v>38868</v>
      </c>
      <c r="G166" s="9">
        <f t="shared" si="83"/>
        <v>4.9805997031126461</v>
      </c>
      <c r="H166" s="9">
        <f t="shared" si="109"/>
        <v>4.9805997031126461</v>
      </c>
      <c r="I166" s="9">
        <f t="shared" si="84"/>
        <v>0</v>
      </c>
      <c r="J166" s="10"/>
      <c r="K166" s="9">
        <f t="shared" si="85"/>
        <v>5.0856999887709256</v>
      </c>
      <c r="L166" s="9">
        <f t="shared" si="86"/>
        <v>5.0856999887709256</v>
      </c>
      <c r="M166" s="9">
        <f t="shared" si="87"/>
        <v>0</v>
      </c>
      <c r="N166" s="11">
        <f t="shared" si="88"/>
        <v>7.8300917213183912</v>
      </c>
      <c r="O166" s="11">
        <f t="shared" si="89"/>
        <v>7.8300917213183912</v>
      </c>
      <c r="P166" s="11">
        <f t="shared" si="90"/>
        <v>0</v>
      </c>
      <c r="Q166" s="11">
        <f t="shared" si="74"/>
        <v>7.3456891963969007</v>
      </c>
      <c r="R166" s="11">
        <f t="shared" si="91"/>
        <v>7.3456891963969007</v>
      </c>
      <c r="S166" s="11">
        <f t="shared" si="92"/>
        <v>0</v>
      </c>
      <c r="T166" s="11">
        <f t="shared" si="93"/>
        <v>5.3788315911994502</v>
      </c>
      <c r="U166" s="11">
        <f t="shared" si="94"/>
        <v>5.3788315911994502</v>
      </c>
      <c r="V166" s="11">
        <f t="shared" si="75"/>
        <v>0</v>
      </c>
      <c r="W166" s="11">
        <f t="shared" si="95"/>
        <v>6.9187417498921322</v>
      </c>
      <c r="X166" s="11">
        <f t="shared" si="96"/>
        <v>6.9187417498921322</v>
      </c>
      <c r="Y166" s="11">
        <f t="shared" si="76"/>
        <v>0</v>
      </c>
      <c r="Z166" s="11">
        <f t="shared" si="97"/>
        <v>7.6088592382064117</v>
      </c>
      <c r="AA166" s="11">
        <f t="shared" si="98"/>
        <v>7.6088592382064117</v>
      </c>
      <c r="AB166" s="11">
        <f t="shared" si="77"/>
        <v>0</v>
      </c>
      <c r="AC166" s="9">
        <f t="shared" si="99"/>
        <v>5.2329151488245795</v>
      </c>
      <c r="AD166" s="9">
        <f t="shared" si="100"/>
        <v>5.2329151488245795</v>
      </c>
      <c r="AE166" s="9">
        <f t="shared" si="78"/>
        <v>0</v>
      </c>
      <c r="AF166" s="9">
        <f t="shared" si="79"/>
        <v>5.6895605785596786</v>
      </c>
      <c r="AG166" s="9">
        <f t="shared" si="101"/>
        <v>5.6895605785596786</v>
      </c>
      <c r="AH166" s="9">
        <f t="shared" si="102"/>
        <v>0</v>
      </c>
      <c r="AI166" s="9">
        <f t="shared" si="80"/>
        <v>5.939527789354254</v>
      </c>
      <c r="AJ166" s="9">
        <f t="shared" si="103"/>
        <v>5.939527789354254</v>
      </c>
      <c r="AK166" s="9">
        <f t="shared" si="104"/>
        <v>0</v>
      </c>
      <c r="AL166" s="9">
        <f t="shared" si="81"/>
        <v>6.1547650849527358</v>
      </c>
      <c r="AM166" s="9">
        <f t="shared" si="105"/>
        <v>6.1547650849527358</v>
      </c>
      <c r="AN166" s="9">
        <f t="shared" si="106"/>
        <v>0</v>
      </c>
      <c r="AO166" s="9">
        <f t="shared" si="82"/>
        <v>5.5535498536831289</v>
      </c>
      <c r="AP166" s="9">
        <f t="shared" si="107"/>
        <v>5.5535498536831289</v>
      </c>
      <c r="AQ166" s="9">
        <f t="shared" si="108"/>
        <v>0</v>
      </c>
      <c r="AR166" s="10"/>
      <c r="AS166" s="10"/>
    </row>
    <row r="167" spans="2:45" hidden="1" x14ac:dyDescent="0.2">
      <c r="B167" s="15">
        <v>38869</v>
      </c>
      <c r="C167" s="13">
        <v>21.034725345916581</v>
      </c>
      <c r="D167" s="13">
        <v>21.034725345916581</v>
      </c>
      <c r="E167" s="14">
        <f t="shared" si="110"/>
        <v>0</v>
      </c>
      <c r="F167" s="8">
        <v>38898</v>
      </c>
      <c r="G167" s="9">
        <f t="shared" si="83"/>
        <v>4.9328371513168463</v>
      </c>
      <c r="H167" s="9">
        <f t="shared" si="109"/>
        <v>4.9328371513168463</v>
      </c>
      <c r="I167" s="9">
        <f t="shared" si="84"/>
        <v>0</v>
      </c>
      <c r="J167" s="10"/>
      <c r="K167" s="9">
        <f t="shared" si="85"/>
        <v>5.0370980800399181</v>
      </c>
      <c r="L167" s="9">
        <f t="shared" si="86"/>
        <v>5.0370980800399181</v>
      </c>
      <c r="M167" s="9">
        <f t="shared" si="87"/>
        <v>0</v>
      </c>
      <c r="N167" s="11">
        <f t="shared" si="88"/>
        <v>7.7595724198875278</v>
      </c>
      <c r="O167" s="11">
        <f t="shared" si="89"/>
        <v>7.7595724198875278</v>
      </c>
      <c r="P167" s="11">
        <f t="shared" si="90"/>
        <v>0</v>
      </c>
      <c r="Q167" s="11">
        <f t="shared" si="74"/>
        <v>7.2790384536115074</v>
      </c>
      <c r="R167" s="11">
        <f t="shared" si="91"/>
        <v>7.2790384536115074</v>
      </c>
      <c r="S167" s="11">
        <f t="shared" si="92"/>
        <v>0</v>
      </c>
      <c r="T167" s="11">
        <f t="shared" si="93"/>
        <v>5.3278886608252973</v>
      </c>
      <c r="U167" s="11">
        <f t="shared" si="94"/>
        <v>5.3278886608252973</v>
      </c>
      <c r="V167" s="11">
        <f t="shared" si="75"/>
        <v>0</v>
      </c>
      <c r="W167" s="11">
        <f t="shared" si="95"/>
        <v>6.8555007152530907</v>
      </c>
      <c r="X167" s="11">
        <f t="shared" si="96"/>
        <v>6.8555007152530907</v>
      </c>
      <c r="Y167" s="11">
        <f t="shared" si="76"/>
        <v>0</v>
      </c>
      <c r="Z167" s="11">
        <f t="shared" si="97"/>
        <v>7.5401067542283293</v>
      </c>
      <c r="AA167" s="11">
        <f t="shared" si="98"/>
        <v>7.5401067542283293</v>
      </c>
      <c r="AB167" s="11">
        <f t="shared" si="77"/>
        <v>0</v>
      </c>
      <c r="AC167" s="9">
        <f t="shared" si="99"/>
        <v>5.183137543331334</v>
      </c>
      <c r="AD167" s="9">
        <f t="shared" si="100"/>
        <v>5.183137543331334</v>
      </c>
      <c r="AE167" s="9">
        <f t="shared" si="78"/>
        <v>0</v>
      </c>
      <c r="AF167" s="9">
        <f t="shared" si="79"/>
        <v>5.636136089463994</v>
      </c>
      <c r="AG167" s="9">
        <f t="shared" si="101"/>
        <v>5.636136089463994</v>
      </c>
      <c r="AH167" s="9">
        <f t="shared" si="102"/>
        <v>0</v>
      </c>
      <c r="AI167" s="9">
        <f t="shared" si="80"/>
        <v>5.8841070001472913</v>
      </c>
      <c r="AJ167" s="9">
        <f t="shared" si="103"/>
        <v>5.8841070001472913</v>
      </c>
      <c r="AK167" s="9">
        <f t="shared" si="104"/>
        <v>0</v>
      </c>
      <c r="AL167" s="9">
        <f t="shared" si="81"/>
        <v>6.0976253573466597</v>
      </c>
      <c r="AM167" s="9">
        <f t="shared" si="105"/>
        <v>6.0976253573466597</v>
      </c>
      <c r="AN167" s="9">
        <f t="shared" si="106"/>
        <v>0</v>
      </c>
      <c r="AO167" s="9">
        <f t="shared" si="82"/>
        <v>5.5012115799528223</v>
      </c>
      <c r="AP167" s="9">
        <f t="shared" si="107"/>
        <v>5.5012115799528223</v>
      </c>
      <c r="AQ167" s="9">
        <f t="shared" si="108"/>
        <v>0</v>
      </c>
      <c r="AR167" s="10"/>
      <c r="AS167" s="10"/>
    </row>
    <row r="168" spans="2:45" hidden="1" x14ac:dyDescent="0.2">
      <c r="B168" s="15">
        <v>38899</v>
      </c>
      <c r="C168" s="13">
        <v>21.184634393792432</v>
      </c>
      <c r="D168" s="13">
        <v>21.184634393792432</v>
      </c>
      <c r="E168" s="14">
        <f t="shared" si="110"/>
        <v>0</v>
      </c>
      <c r="F168" s="8">
        <v>38929</v>
      </c>
      <c r="G168" s="9">
        <f t="shared" si="83"/>
        <v>4.8908545543069586</v>
      </c>
      <c r="H168" s="9">
        <f t="shared" si="109"/>
        <v>4.8908545543069586</v>
      </c>
      <c r="I168" s="9">
        <f t="shared" si="84"/>
        <v>0</v>
      </c>
      <c r="J168" s="10"/>
      <c r="K168" s="9">
        <f t="shared" si="85"/>
        <v>4.9943777003397569</v>
      </c>
      <c r="L168" s="9">
        <f t="shared" si="86"/>
        <v>4.9943777003397569</v>
      </c>
      <c r="M168" s="9">
        <f t="shared" si="87"/>
        <v>0</v>
      </c>
      <c r="N168" s="11">
        <f t="shared" si="88"/>
        <v>7.697586966806039</v>
      </c>
      <c r="O168" s="11">
        <f t="shared" si="89"/>
        <v>7.697586966806039</v>
      </c>
      <c r="P168" s="11">
        <f t="shared" si="90"/>
        <v>0</v>
      </c>
      <c r="Q168" s="11">
        <f t="shared" si="74"/>
        <v>7.220453408014869</v>
      </c>
      <c r="R168" s="11">
        <f t="shared" si="91"/>
        <v>7.220453408014869</v>
      </c>
      <c r="S168" s="11">
        <f t="shared" si="92"/>
        <v>0</v>
      </c>
      <c r="T168" s="11">
        <f t="shared" si="93"/>
        <v>5.2831105567251537</v>
      </c>
      <c r="U168" s="11">
        <f t="shared" si="94"/>
        <v>5.2831105567251537</v>
      </c>
      <c r="V168" s="11">
        <f t="shared" si="75"/>
        <v>0</v>
      </c>
      <c r="W168" s="11">
        <f t="shared" si="95"/>
        <v>6.7999127541430919</v>
      </c>
      <c r="X168" s="11">
        <f t="shared" si="96"/>
        <v>6.7999127541430919</v>
      </c>
      <c r="Y168" s="11">
        <f t="shared" si="76"/>
        <v>0</v>
      </c>
      <c r="Z168" s="11">
        <f t="shared" si="97"/>
        <v>7.4796743083108463</v>
      </c>
      <c r="AA168" s="11">
        <f t="shared" si="98"/>
        <v>7.4796743083108463</v>
      </c>
      <c r="AB168" s="11">
        <f t="shared" si="77"/>
        <v>0</v>
      </c>
      <c r="AC168" s="9">
        <f t="shared" si="99"/>
        <v>5.1393837430638234</v>
      </c>
      <c r="AD168" s="9">
        <f t="shared" si="100"/>
        <v>5.1393837430638234</v>
      </c>
      <c r="AE168" s="9">
        <f t="shared" si="78"/>
        <v>0</v>
      </c>
      <c r="AF168" s="9">
        <f t="shared" si="79"/>
        <v>5.5891767308905163</v>
      </c>
      <c r="AG168" s="9">
        <f t="shared" si="101"/>
        <v>5.5891767308905163</v>
      </c>
      <c r="AH168" s="9">
        <f t="shared" si="102"/>
        <v>0</v>
      </c>
      <c r="AI168" s="9">
        <f t="shared" si="80"/>
        <v>5.8353929224490724</v>
      </c>
      <c r="AJ168" s="9">
        <f t="shared" si="103"/>
        <v>5.8353929224490724</v>
      </c>
      <c r="AK168" s="9">
        <f t="shared" si="104"/>
        <v>0</v>
      </c>
      <c r="AL168" s="9">
        <f t="shared" si="81"/>
        <v>6.0474003574849151</v>
      </c>
      <c r="AM168" s="9">
        <f t="shared" si="105"/>
        <v>6.0474003574849151</v>
      </c>
      <c r="AN168" s="9">
        <f t="shared" si="106"/>
        <v>0</v>
      </c>
      <c r="AO168" s="9">
        <f t="shared" si="82"/>
        <v>5.4552069890840853</v>
      </c>
      <c r="AP168" s="9">
        <f t="shared" si="107"/>
        <v>5.4552069890840853</v>
      </c>
      <c r="AQ168" s="9">
        <f t="shared" si="108"/>
        <v>0</v>
      </c>
      <c r="AR168" s="10"/>
      <c r="AS168" s="10"/>
    </row>
    <row r="169" spans="2:45" hidden="1" x14ac:dyDescent="0.2">
      <c r="B169" s="15">
        <v>38930</v>
      </c>
      <c r="C169" s="13">
        <v>21.320983829297599</v>
      </c>
      <c r="D169" s="13">
        <v>21.320983829297599</v>
      </c>
      <c r="E169" s="14">
        <f t="shared" si="110"/>
        <v>0</v>
      </c>
      <c r="F169" s="8">
        <v>38960</v>
      </c>
      <c r="G169" s="9">
        <f t="shared" si="83"/>
        <v>4.8531820575988531</v>
      </c>
      <c r="H169" s="9">
        <f t="shared" si="109"/>
        <v>4.8531820575988531</v>
      </c>
      <c r="I169" s="9">
        <f t="shared" si="84"/>
        <v>0</v>
      </c>
      <c r="J169" s="10"/>
      <c r="K169" s="9">
        <f t="shared" si="85"/>
        <v>4.9560431646452558</v>
      </c>
      <c r="L169" s="9">
        <f t="shared" si="86"/>
        <v>4.9560431646452558</v>
      </c>
      <c r="M169" s="9">
        <f t="shared" si="87"/>
        <v>0</v>
      </c>
      <c r="N169" s="11">
        <f t="shared" si="88"/>
        <v>7.6419651867476759</v>
      </c>
      <c r="O169" s="11">
        <f t="shared" si="89"/>
        <v>7.6419651867476759</v>
      </c>
      <c r="P169" s="11">
        <f t="shared" si="90"/>
        <v>0</v>
      </c>
      <c r="Q169" s="11">
        <f t="shared" si="74"/>
        <v>7.1678829360913756</v>
      </c>
      <c r="R169" s="11">
        <f t="shared" si="91"/>
        <v>7.1678829360913756</v>
      </c>
      <c r="S169" s="11">
        <f t="shared" si="92"/>
        <v>0</v>
      </c>
      <c r="T169" s="11">
        <f t="shared" si="93"/>
        <v>5.2429295507976112</v>
      </c>
      <c r="U169" s="11">
        <f t="shared" si="94"/>
        <v>5.2429295507976112</v>
      </c>
      <c r="V169" s="11">
        <f t="shared" si="75"/>
        <v>0</v>
      </c>
      <c r="W169" s="11">
        <f t="shared" si="95"/>
        <v>6.7500316740985795</v>
      </c>
      <c r="X169" s="11">
        <f t="shared" si="96"/>
        <v>6.7500316740985795</v>
      </c>
      <c r="Y169" s="11">
        <f t="shared" si="76"/>
        <v>0</v>
      </c>
      <c r="Z169" s="11">
        <f t="shared" si="97"/>
        <v>7.4254460975273879</v>
      </c>
      <c r="AA169" s="11">
        <f t="shared" si="98"/>
        <v>7.4254460975273879</v>
      </c>
      <c r="AB169" s="11">
        <f t="shared" si="77"/>
        <v>0</v>
      </c>
      <c r="AC169" s="9">
        <f t="shared" si="99"/>
        <v>5.1001218818655571</v>
      </c>
      <c r="AD169" s="9">
        <f t="shared" si="100"/>
        <v>5.1001218818655571</v>
      </c>
      <c r="AE169" s="9">
        <f t="shared" si="78"/>
        <v>0</v>
      </c>
      <c r="AF169" s="9">
        <f t="shared" si="79"/>
        <v>5.5470384067449787</v>
      </c>
      <c r="AG169" s="9">
        <f t="shared" si="101"/>
        <v>5.5470384067449787</v>
      </c>
      <c r="AH169" s="9">
        <f t="shared" si="102"/>
        <v>0</v>
      </c>
      <c r="AI169" s="9">
        <f t="shared" si="80"/>
        <v>5.7916800256196463</v>
      </c>
      <c r="AJ169" s="9">
        <f t="shared" si="103"/>
        <v>5.7916800256196463</v>
      </c>
      <c r="AK169" s="9">
        <f t="shared" si="104"/>
        <v>0</v>
      </c>
      <c r="AL169" s="9">
        <f t="shared" si="81"/>
        <v>6.0023316557676152</v>
      </c>
      <c r="AM169" s="9">
        <f t="shared" si="105"/>
        <v>6.0023316557676152</v>
      </c>
      <c r="AN169" s="9">
        <f t="shared" si="106"/>
        <v>0</v>
      </c>
      <c r="AO169" s="9">
        <f t="shared" si="82"/>
        <v>5.4139254123952476</v>
      </c>
      <c r="AP169" s="9">
        <f t="shared" si="107"/>
        <v>5.4139254123952476</v>
      </c>
      <c r="AQ169" s="9">
        <f t="shared" si="108"/>
        <v>0</v>
      </c>
      <c r="AR169" s="10"/>
      <c r="AS169" s="10"/>
    </row>
    <row r="170" spans="2:45" hidden="1" x14ac:dyDescent="0.2">
      <c r="B170" s="15">
        <v>38961</v>
      </c>
      <c r="C170" s="13">
        <v>21.265238756218142</v>
      </c>
      <c r="D170" s="13">
        <v>21.265238756218142</v>
      </c>
      <c r="E170" s="14">
        <f t="shared" si="110"/>
        <v>0</v>
      </c>
      <c r="F170" s="8">
        <v>38990</v>
      </c>
      <c r="G170" s="9">
        <f t="shared" si="83"/>
        <v>4.868525692593443</v>
      </c>
      <c r="H170" s="9">
        <f t="shared" si="109"/>
        <v>4.868525692593443</v>
      </c>
      <c r="I170" s="9">
        <f t="shared" si="84"/>
        <v>0</v>
      </c>
      <c r="J170" s="10"/>
      <c r="K170" s="9">
        <f t="shared" si="85"/>
        <v>4.9716564415655755</v>
      </c>
      <c r="L170" s="9">
        <f t="shared" si="86"/>
        <v>4.9716564415655755</v>
      </c>
      <c r="M170" s="9">
        <f t="shared" si="87"/>
        <v>0</v>
      </c>
      <c r="N170" s="11">
        <f t="shared" si="88"/>
        <v>7.6646193871734525</v>
      </c>
      <c r="O170" s="11">
        <f t="shared" si="89"/>
        <v>7.6646193871734525</v>
      </c>
      <c r="P170" s="11">
        <f t="shared" si="90"/>
        <v>0</v>
      </c>
      <c r="Q170" s="11">
        <f t="shared" si="74"/>
        <v>7.1892943689182793</v>
      </c>
      <c r="R170" s="11">
        <f t="shared" si="91"/>
        <v>7.1892943689182793</v>
      </c>
      <c r="S170" s="11">
        <f t="shared" si="92"/>
        <v>0</v>
      </c>
      <c r="T170" s="11">
        <f t="shared" si="93"/>
        <v>5.2592948767659058</v>
      </c>
      <c r="U170" s="11">
        <f t="shared" si="94"/>
        <v>5.2592948767659058</v>
      </c>
      <c r="V170" s="11">
        <f t="shared" si="75"/>
        <v>0</v>
      </c>
      <c r="W170" s="11">
        <f t="shared" si="95"/>
        <v>6.7703477442350781</v>
      </c>
      <c r="X170" s="11">
        <f t="shared" si="96"/>
        <v>6.7703477442350781</v>
      </c>
      <c r="Y170" s="11">
        <f t="shared" si="76"/>
        <v>0</v>
      </c>
      <c r="Z170" s="11">
        <f t="shared" si="97"/>
        <v>7.4475327109822373</v>
      </c>
      <c r="AA170" s="11">
        <f t="shared" si="98"/>
        <v>7.4475327109822373</v>
      </c>
      <c r="AB170" s="11">
        <f t="shared" si="77"/>
        <v>0</v>
      </c>
      <c r="AC170" s="9">
        <f t="shared" si="99"/>
        <v>5.1161128492840993</v>
      </c>
      <c r="AD170" s="9">
        <f t="shared" si="100"/>
        <v>5.1161128492840993</v>
      </c>
      <c r="AE170" s="9">
        <f t="shared" si="78"/>
        <v>0</v>
      </c>
      <c r="AF170" s="9">
        <f t="shared" si="79"/>
        <v>5.5642009290482513</v>
      </c>
      <c r="AG170" s="9">
        <f t="shared" si="101"/>
        <v>5.5642009290482513</v>
      </c>
      <c r="AH170" s="9">
        <f t="shared" si="102"/>
        <v>0</v>
      </c>
      <c r="AI170" s="9">
        <f t="shared" si="80"/>
        <v>5.8094838557905986</v>
      </c>
      <c r="AJ170" s="9">
        <f t="shared" si="103"/>
        <v>5.8094838557905986</v>
      </c>
      <c r="AK170" s="9">
        <f t="shared" si="104"/>
        <v>0</v>
      </c>
      <c r="AL170" s="9">
        <f t="shared" si="81"/>
        <v>6.0206876918484813</v>
      </c>
      <c r="AM170" s="9">
        <f t="shared" si="105"/>
        <v>6.0206876918484813</v>
      </c>
      <c r="AN170" s="9">
        <f t="shared" si="106"/>
        <v>0</v>
      </c>
      <c r="AO170" s="9">
        <f t="shared" si="82"/>
        <v>5.4307389899402265</v>
      </c>
      <c r="AP170" s="9">
        <f t="shared" si="107"/>
        <v>5.4307389899402265</v>
      </c>
      <c r="AQ170" s="9">
        <f t="shared" si="108"/>
        <v>0</v>
      </c>
      <c r="AR170" s="10"/>
      <c r="AS170" s="10"/>
    </row>
    <row r="171" spans="2:45" hidden="1" x14ac:dyDescent="0.2">
      <c r="B171" s="15">
        <v>38991</v>
      </c>
      <c r="C171" s="13">
        <v>21.353376236627557</v>
      </c>
      <c r="D171" s="13">
        <v>21.353376236627557</v>
      </c>
      <c r="E171" s="14">
        <f t="shared" si="110"/>
        <v>0</v>
      </c>
      <c r="F171" s="8">
        <v>39021</v>
      </c>
      <c r="G171" s="9">
        <f t="shared" si="83"/>
        <v>4.8443029625421694</v>
      </c>
      <c r="H171" s="9">
        <f t="shared" si="109"/>
        <v>4.8443029625421694</v>
      </c>
      <c r="I171" s="9">
        <f t="shared" si="84"/>
        <v>0</v>
      </c>
      <c r="J171" s="10"/>
      <c r="K171" s="9">
        <f t="shared" si="85"/>
        <v>4.9470080324897578</v>
      </c>
      <c r="L171" s="9">
        <f t="shared" si="86"/>
        <v>4.9470080324897578</v>
      </c>
      <c r="M171" s="9">
        <f t="shared" si="87"/>
        <v>0</v>
      </c>
      <c r="N171" s="11">
        <f t="shared" si="88"/>
        <v>7.6288555944584591</v>
      </c>
      <c r="O171" s="11">
        <f t="shared" si="89"/>
        <v>7.6288555944584591</v>
      </c>
      <c r="P171" s="11">
        <f t="shared" si="90"/>
        <v>0</v>
      </c>
      <c r="Q171" s="11">
        <f t="shared" si="74"/>
        <v>7.1554925118250967</v>
      </c>
      <c r="R171" s="11">
        <f t="shared" si="91"/>
        <v>7.1554925118250967</v>
      </c>
      <c r="S171" s="11">
        <f t="shared" si="92"/>
        <v>0</v>
      </c>
      <c r="T171" s="11">
        <f t="shared" si="93"/>
        <v>5.2334592209209339</v>
      </c>
      <c r="U171" s="11">
        <f t="shared" si="94"/>
        <v>5.2334592209209339</v>
      </c>
      <c r="V171" s="11">
        <f t="shared" si="75"/>
        <v>0</v>
      </c>
      <c r="W171" s="11">
        <f t="shared" si="95"/>
        <v>6.7382751171950925</v>
      </c>
      <c r="X171" s="11">
        <f t="shared" si="96"/>
        <v>6.7382751171950925</v>
      </c>
      <c r="Y171" s="11">
        <f t="shared" si="76"/>
        <v>0</v>
      </c>
      <c r="Z171" s="11">
        <f t="shared" si="97"/>
        <v>7.4126649579594179</v>
      </c>
      <c r="AA171" s="11">
        <f t="shared" si="98"/>
        <v>7.4126649579594179</v>
      </c>
      <c r="AB171" s="11">
        <f t="shared" si="77"/>
        <v>0</v>
      </c>
      <c r="AC171" s="9">
        <f t="shared" si="99"/>
        <v>5.0908681867791179</v>
      </c>
      <c r="AD171" s="9">
        <f t="shared" si="100"/>
        <v>5.0908681867791179</v>
      </c>
      <c r="AE171" s="9">
        <f t="shared" si="78"/>
        <v>0</v>
      </c>
      <c r="AF171" s="9">
        <f t="shared" si="79"/>
        <v>5.5371067531963289</v>
      </c>
      <c r="AG171" s="9">
        <f t="shared" si="101"/>
        <v>5.5371067531963289</v>
      </c>
      <c r="AH171" s="9">
        <f t="shared" si="102"/>
        <v>0</v>
      </c>
      <c r="AI171" s="9">
        <f t="shared" si="80"/>
        <v>5.7813772583473098</v>
      </c>
      <c r="AJ171" s="9">
        <f t="shared" si="103"/>
        <v>5.7813772583473098</v>
      </c>
      <c r="AK171" s="9">
        <f t="shared" si="104"/>
        <v>0</v>
      </c>
      <c r="AL171" s="9">
        <f t="shared" si="81"/>
        <v>5.9917093365268759</v>
      </c>
      <c r="AM171" s="9">
        <f t="shared" si="105"/>
        <v>5.9917093365268759</v>
      </c>
      <c r="AN171" s="9">
        <f t="shared" si="106"/>
        <v>0</v>
      </c>
      <c r="AO171" s="9">
        <f t="shared" si="82"/>
        <v>5.4041956871171486</v>
      </c>
      <c r="AP171" s="9">
        <f t="shared" si="107"/>
        <v>5.4041956871171486</v>
      </c>
      <c r="AQ171" s="9">
        <f t="shared" si="108"/>
        <v>0</v>
      </c>
      <c r="AR171" s="10"/>
      <c r="AS171" s="10"/>
    </row>
    <row r="172" spans="2:45" hidden="1" x14ac:dyDescent="0.2">
      <c r="B172" s="15">
        <v>39022</v>
      </c>
      <c r="C172" s="13">
        <v>21.373715655183581</v>
      </c>
      <c r="D172" s="13">
        <v>21.373715655183581</v>
      </c>
      <c r="E172" s="14">
        <f t="shared" si="110"/>
        <v>0</v>
      </c>
      <c r="F172" s="8">
        <v>39051</v>
      </c>
      <c r="G172" s="9">
        <f t="shared" si="83"/>
        <v>4.8387414716885884</v>
      </c>
      <c r="H172" s="9">
        <f t="shared" si="109"/>
        <v>4.8387414716885884</v>
      </c>
      <c r="I172" s="9">
        <f t="shared" si="84"/>
        <v>0</v>
      </c>
      <c r="J172" s="10"/>
      <c r="K172" s="9">
        <f t="shared" si="85"/>
        <v>4.9413488065750766</v>
      </c>
      <c r="L172" s="9">
        <f t="shared" si="86"/>
        <v>4.9413488065750766</v>
      </c>
      <c r="M172" s="9">
        <f t="shared" si="87"/>
        <v>0</v>
      </c>
      <c r="N172" s="11">
        <f t="shared" si="88"/>
        <v>7.6206442984710616</v>
      </c>
      <c r="O172" s="11">
        <f t="shared" si="89"/>
        <v>7.6206442984710616</v>
      </c>
      <c r="P172" s="11">
        <f t="shared" si="90"/>
        <v>0</v>
      </c>
      <c r="Q172" s="11">
        <f t="shared" si="74"/>
        <v>7.1477316723714139</v>
      </c>
      <c r="R172" s="11">
        <f t="shared" si="91"/>
        <v>7.1477316723714139</v>
      </c>
      <c r="S172" s="11">
        <f t="shared" si="92"/>
        <v>0</v>
      </c>
      <c r="T172" s="11">
        <f t="shared" si="93"/>
        <v>5.2275274054990577</v>
      </c>
      <c r="U172" s="11">
        <f t="shared" si="94"/>
        <v>5.2275274054990577</v>
      </c>
      <c r="V172" s="11">
        <f t="shared" si="75"/>
        <v>0</v>
      </c>
      <c r="W172" s="11">
        <f t="shared" si="95"/>
        <v>6.7309113055373784</v>
      </c>
      <c r="X172" s="11">
        <f t="shared" si="96"/>
        <v>6.7309113055373784</v>
      </c>
      <c r="Y172" s="11">
        <f t="shared" si="76"/>
        <v>0</v>
      </c>
      <c r="Z172" s="11">
        <f t="shared" si="97"/>
        <v>7.404659390910993</v>
      </c>
      <c r="AA172" s="11">
        <f t="shared" si="98"/>
        <v>7.404659390910993</v>
      </c>
      <c r="AB172" s="11">
        <f t="shared" si="77"/>
        <v>0</v>
      </c>
      <c r="AC172" s="9">
        <f t="shared" si="99"/>
        <v>5.0850720622578098</v>
      </c>
      <c r="AD172" s="9">
        <f t="shared" si="100"/>
        <v>5.0850720622578098</v>
      </c>
      <c r="AE172" s="9">
        <f t="shared" si="78"/>
        <v>0</v>
      </c>
      <c r="AF172" s="9">
        <f t="shared" si="79"/>
        <v>5.5308859840729951</v>
      </c>
      <c r="AG172" s="9">
        <f t="shared" si="101"/>
        <v>5.5308859840729951</v>
      </c>
      <c r="AH172" s="9">
        <f t="shared" si="102"/>
        <v>0</v>
      </c>
      <c r="AI172" s="9">
        <f t="shared" si="80"/>
        <v>5.7749240392314105</v>
      </c>
      <c r="AJ172" s="9">
        <f t="shared" si="103"/>
        <v>5.7749240392314105</v>
      </c>
      <c r="AK172" s="9">
        <f t="shared" si="104"/>
        <v>0</v>
      </c>
      <c r="AL172" s="9">
        <f t="shared" si="81"/>
        <v>5.9850559635283824</v>
      </c>
      <c r="AM172" s="9">
        <f t="shared" si="105"/>
        <v>5.9850559635283824</v>
      </c>
      <c r="AN172" s="9">
        <f t="shared" si="106"/>
        <v>0</v>
      </c>
      <c r="AO172" s="9">
        <f t="shared" si="82"/>
        <v>5.3981013973503913</v>
      </c>
      <c r="AP172" s="9">
        <f t="shared" si="107"/>
        <v>5.3981013973503913</v>
      </c>
      <c r="AQ172" s="9">
        <f t="shared" si="108"/>
        <v>0</v>
      </c>
      <c r="AR172" s="10"/>
      <c r="AS172" s="10"/>
    </row>
    <row r="173" spans="2:45" hidden="1" x14ac:dyDescent="0.2">
      <c r="B173" s="15">
        <v>39052</v>
      </c>
      <c r="C173" s="13">
        <v>21.458086576601147</v>
      </c>
      <c r="D173" s="13">
        <v>21.458086576601147</v>
      </c>
      <c r="E173" s="14">
        <f t="shared" si="110"/>
        <v>0</v>
      </c>
      <c r="F173" s="8">
        <v>39082</v>
      </c>
      <c r="G173" s="9">
        <f t="shared" si="83"/>
        <v>4.8157841592494401</v>
      </c>
      <c r="H173" s="9">
        <f t="shared" si="109"/>
        <v>4.8157841592494401</v>
      </c>
      <c r="I173" s="9">
        <f t="shared" si="84"/>
        <v>0</v>
      </c>
      <c r="J173" s="10"/>
      <c r="K173" s="9">
        <f t="shared" si="85"/>
        <v>4.9179880529736577</v>
      </c>
      <c r="L173" s="9">
        <f t="shared" si="86"/>
        <v>4.9179880529736577</v>
      </c>
      <c r="M173" s="9">
        <f t="shared" si="87"/>
        <v>0</v>
      </c>
      <c r="N173" s="11">
        <f t="shared" si="88"/>
        <v>7.5867488390563249</v>
      </c>
      <c r="O173" s="11">
        <f t="shared" si="89"/>
        <v>7.5867488390563249</v>
      </c>
      <c r="P173" s="11">
        <f t="shared" si="90"/>
        <v>0</v>
      </c>
      <c r="Q173" s="11">
        <f t="shared" si="74"/>
        <v>7.1156956552639681</v>
      </c>
      <c r="R173" s="11">
        <f t="shared" si="91"/>
        <v>7.1156956552639681</v>
      </c>
      <c r="S173" s="11">
        <f t="shared" si="92"/>
        <v>0</v>
      </c>
      <c r="T173" s="11">
        <f t="shared" si="93"/>
        <v>5.2030414279875288</v>
      </c>
      <c r="U173" s="11">
        <f t="shared" si="94"/>
        <v>5.2030414279875288</v>
      </c>
      <c r="V173" s="11">
        <f t="shared" si="75"/>
        <v>0</v>
      </c>
      <c r="W173" s="11">
        <f t="shared" si="95"/>
        <v>6.700514181920731</v>
      </c>
      <c r="X173" s="11">
        <f t="shared" si="96"/>
        <v>6.700514181920731</v>
      </c>
      <c r="Y173" s="11">
        <f t="shared" si="76"/>
        <v>0</v>
      </c>
      <c r="Z173" s="11">
        <f t="shared" si="97"/>
        <v>7.3716131612539098</v>
      </c>
      <c r="AA173" s="11">
        <f t="shared" si="98"/>
        <v>7.3716131612539098</v>
      </c>
      <c r="AB173" s="11">
        <f t="shared" si="77"/>
        <v>0</v>
      </c>
      <c r="AC173" s="9">
        <f t="shared" si="99"/>
        <v>5.0611462040526884</v>
      </c>
      <c r="AD173" s="9">
        <f t="shared" si="100"/>
        <v>5.0611462040526884</v>
      </c>
      <c r="AE173" s="9">
        <f t="shared" si="78"/>
        <v>0</v>
      </c>
      <c r="AF173" s="9">
        <f t="shared" si="79"/>
        <v>5.5052072327928059</v>
      </c>
      <c r="AG173" s="9">
        <f t="shared" si="101"/>
        <v>5.5052072327928059</v>
      </c>
      <c r="AH173" s="9">
        <f t="shared" si="102"/>
        <v>0</v>
      </c>
      <c r="AI173" s="9">
        <f t="shared" si="80"/>
        <v>5.7482857561914278</v>
      </c>
      <c r="AJ173" s="9">
        <f t="shared" si="103"/>
        <v>5.7482857561914278</v>
      </c>
      <c r="AK173" s="9">
        <f t="shared" si="104"/>
        <v>0</v>
      </c>
      <c r="AL173" s="9">
        <f t="shared" si="81"/>
        <v>5.9575914640403989</v>
      </c>
      <c r="AM173" s="9">
        <f t="shared" si="105"/>
        <v>5.9575914640403989</v>
      </c>
      <c r="AN173" s="9">
        <f t="shared" si="106"/>
        <v>0</v>
      </c>
      <c r="AO173" s="9">
        <f t="shared" si="82"/>
        <v>5.372944740987279</v>
      </c>
      <c r="AP173" s="9">
        <f t="shared" si="107"/>
        <v>5.372944740987279</v>
      </c>
      <c r="AQ173" s="9">
        <f t="shared" si="108"/>
        <v>0</v>
      </c>
      <c r="AR173" s="10"/>
      <c r="AS173" s="10"/>
    </row>
    <row r="174" spans="2:45" hidden="1" x14ac:dyDescent="0.2">
      <c r="B174" s="15">
        <v>39083</v>
      </c>
      <c r="C174" s="13">
        <v>21.533417756438258</v>
      </c>
      <c r="D174" s="13">
        <v>21.533417756438258</v>
      </c>
      <c r="E174" s="14">
        <f t="shared" si="110"/>
        <v>0</v>
      </c>
      <c r="F174" s="8">
        <v>39113</v>
      </c>
      <c r="G174" s="9">
        <f t="shared" si="83"/>
        <v>4.7954385788427603</v>
      </c>
      <c r="H174" s="9">
        <f t="shared" si="109"/>
        <v>4.7954385788427603</v>
      </c>
      <c r="I174" s="9">
        <f t="shared" si="84"/>
        <v>0</v>
      </c>
      <c r="J174" s="10"/>
      <c r="K174" s="9">
        <f t="shared" si="85"/>
        <v>4.8972849287722457</v>
      </c>
      <c r="L174" s="9">
        <f t="shared" si="86"/>
        <v>4.8972849287722457</v>
      </c>
      <c r="M174" s="9">
        <f t="shared" si="87"/>
        <v>0</v>
      </c>
      <c r="N174" s="11">
        <f t="shared" si="88"/>
        <v>7.5567094868119433</v>
      </c>
      <c r="O174" s="11">
        <f t="shared" si="89"/>
        <v>7.5567094868119433</v>
      </c>
      <c r="P174" s="11">
        <f t="shared" si="90"/>
        <v>0</v>
      </c>
      <c r="Q174" s="11">
        <f t="shared" si="74"/>
        <v>7.087304206408751</v>
      </c>
      <c r="R174" s="11">
        <f t="shared" si="91"/>
        <v>7.087304206408751</v>
      </c>
      <c r="S174" s="11">
        <f t="shared" si="92"/>
        <v>0</v>
      </c>
      <c r="T174" s="11">
        <f t="shared" si="93"/>
        <v>5.1813410906498083</v>
      </c>
      <c r="U174" s="11">
        <f t="shared" si="94"/>
        <v>5.1813410906498083</v>
      </c>
      <c r="V174" s="11">
        <f t="shared" si="75"/>
        <v>0</v>
      </c>
      <c r="W174" s="11">
        <f t="shared" si="95"/>
        <v>6.673575178310724</v>
      </c>
      <c r="X174" s="11">
        <f t="shared" si="96"/>
        <v>6.673575178310724</v>
      </c>
      <c r="Y174" s="11">
        <f t="shared" si="76"/>
        <v>0</v>
      </c>
      <c r="Z174" s="11">
        <f t="shared" si="97"/>
        <v>7.3423264263885812</v>
      </c>
      <c r="AA174" s="11">
        <f t="shared" si="98"/>
        <v>7.3423264263885812</v>
      </c>
      <c r="AB174" s="11">
        <f t="shared" si="77"/>
        <v>0</v>
      </c>
      <c r="AC174" s="9">
        <f t="shared" si="99"/>
        <v>5.0399422642099294</v>
      </c>
      <c r="AD174" s="9">
        <f t="shared" si="100"/>
        <v>5.0399422642099294</v>
      </c>
      <c r="AE174" s="9">
        <f t="shared" si="78"/>
        <v>0</v>
      </c>
      <c r="AF174" s="9">
        <f t="shared" si="79"/>
        <v>5.4824498172504139</v>
      </c>
      <c r="AG174" s="9">
        <f t="shared" si="101"/>
        <v>5.4824498172504139</v>
      </c>
      <c r="AH174" s="9">
        <f t="shared" si="102"/>
        <v>0</v>
      </c>
      <c r="AI174" s="9">
        <f t="shared" si="80"/>
        <v>5.7246779697433201</v>
      </c>
      <c r="AJ174" s="9">
        <f t="shared" si="103"/>
        <v>5.7246779697433201</v>
      </c>
      <c r="AK174" s="9">
        <f t="shared" si="104"/>
        <v>0</v>
      </c>
      <c r="AL174" s="9">
        <f t="shared" si="81"/>
        <v>5.9332514554203524</v>
      </c>
      <c r="AM174" s="9">
        <f t="shared" si="105"/>
        <v>5.9332514554203524</v>
      </c>
      <c r="AN174" s="9">
        <f t="shared" si="106"/>
        <v>0</v>
      </c>
      <c r="AO174" s="9">
        <f t="shared" si="82"/>
        <v>5.3506500243842101</v>
      </c>
      <c r="AP174" s="9">
        <f t="shared" si="107"/>
        <v>5.3506500243842101</v>
      </c>
      <c r="AQ174" s="9">
        <f t="shared" si="108"/>
        <v>0</v>
      </c>
      <c r="AR174" s="10"/>
      <c r="AS174" s="10"/>
    </row>
    <row r="175" spans="2:45" hidden="1" x14ac:dyDescent="0.2">
      <c r="B175" s="15">
        <v>39114</v>
      </c>
      <c r="C175" s="13">
        <v>21.711952652652212</v>
      </c>
      <c r="D175" s="13">
        <v>21.711952652652212</v>
      </c>
      <c r="E175" s="14">
        <f t="shared" si="110"/>
        <v>0</v>
      </c>
      <c r="F175" s="8">
        <v>39141</v>
      </c>
      <c r="G175" s="9">
        <f t="shared" si="83"/>
        <v>4.7477833521691863</v>
      </c>
      <c r="H175" s="9">
        <f t="shared" si="109"/>
        <v>4.7477833521691863</v>
      </c>
      <c r="I175" s="9">
        <f t="shared" si="84"/>
        <v>0</v>
      </c>
      <c r="J175" s="10"/>
      <c r="K175" s="9">
        <f t="shared" si="85"/>
        <v>4.8487922312453904</v>
      </c>
      <c r="L175" s="9">
        <f t="shared" si="86"/>
        <v>4.8487922312453904</v>
      </c>
      <c r="M175" s="9">
        <f t="shared" si="87"/>
        <v>0</v>
      </c>
      <c r="N175" s="11">
        <f t="shared" si="88"/>
        <v>7.4863486461910842</v>
      </c>
      <c r="O175" s="11">
        <f t="shared" si="89"/>
        <v>7.4863486461910842</v>
      </c>
      <c r="P175" s="11">
        <f t="shared" si="90"/>
        <v>0</v>
      </c>
      <c r="Q175" s="11">
        <f t="shared" si="74"/>
        <v>7.0208032315659619</v>
      </c>
      <c r="R175" s="11">
        <f t="shared" si="91"/>
        <v>7.0208032315659619</v>
      </c>
      <c r="S175" s="11">
        <f t="shared" si="92"/>
        <v>0</v>
      </c>
      <c r="T175" s="11">
        <f t="shared" si="93"/>
        <v>5.1305126318862246</v>
      </c>
      <c r="U175" s="11">
        <f t="shared" si="94"/>
        <v>5.1305126318862246</v>
      </c>
      <c r="V175" s="11">
        <f t="shared" si="75"/>
        <v>0</v>
      </c>
      <c r="W175" s="11">
        <f t="shared" si="95"/>
        <v>6.610476249809591</v>
      </c>
      <c r="X175" s="11">
        <f t="shared" si="96"/>
        <v>6.610476249809591</v>
      </c>
      <c r="Y175" s="11">
        <f t="shared" si="76"/>
        <v>0</v>
      </c>
      <c r="Z175" s="11">
        <f t="shared" si="97"/>
        <v>7.2737284330829794</v>
      </c>
      <c r="AA175" s="11">
        <f t="shared" si="98"/>
        <v>7.2737284330829794</v>
      </c>
      <c r="AB175" s="11">
        <f t="shared" si="77"/>
        <v>0</v>
      </c>
      <c r="AC175" s="9">
        <f t="shared" si="99"/>
        <v>4.9902765117771439</v>
      </c>
      <c r="AD175" s="9">
        <f t="shared" si="100"/>
        <v>4.9902765117771439</v>
      </c>
      <c r="AE175" s="9">
        <f t="shared" si="78"/>
        <v>0</v>
      </c>
      <c r="AF175" s="9">
        <f t="shared" si="79"/>
        <v>5.4291453759663826</v>
      </c>
      <c r="AG175" s="9">
        <f t="shared" si="101"/>
        <v>5.4291453759663826</v>
      </c>
      <c r="AH175" s="9">
        <f t="shared" si="102"/>
        <v>0</v>
      </c>
      <c r="AI175" s="9">
        <f t="shared" si="80"/>
        <v>5.6693817141458887</v>
      </c>
      <c r="AJ175" s="9">
        <f t="shared" si="103"/>
        <v>5.6693817141458887</v>
      </c>
      <c r="AK175" s="9">
        <f t="shared" si="104"/>
        <v>0</v>
      </c>
      <c r="AL175" s="9">
        <f t="shared" si="81"/>
        <v>5.8762401239744211</v>
      </c>
      <c r="AM175" s="9">
        <f t="shared" si="105"/>
        <v>5.8762401239744211</v>
      </c>
      <c r="AN175" s="9">
        <f t="shared" si="106"/>
        <v>0</v>
      </c>
      <c r="AO175" s="9">
        <f t="shared" si="82"/>
        <v>5.2984293576789483</v>
      </c>
      <c r="AP175" s="9">
        <f t="shared" si="107"/>
        <v>5.2984293576789483</v>
      </c>
      <c r="AQ175" s="9">
        <f t="shared" si="108"/>
        <v>0</v>
      </c>
      <c r="AR175" s="10"/>
      <c r="AS175" s="10"/>
    </row>
    <row r="176" spans="2:45" hidden="1" x14ac:dyDescent="0.2">
      <c r="B176" s="15">
        <v>39142</v>
      </c>
      <c r="C176" s="13">
        <v>21.847548776359009</v>
      </c>
      <c r="D176" s="13">
        <v>21.847548776359009</v>
      </c>
      <c r="E176" s="14">
        <f t="shared" si="110"/>
        <v>0</v>
      </c>
      <c r="F176" s="8">
        <v>39172</v>
      </c>
      <c r="G176" s="9">
        <f t="shared" si="83"/>
        <v>4.7121099157375461</v>
      </c>
      <c r="H176" s="9">
        <f t="shared" si="109"/>
        <v>4.7121099157375461</v>
      </c>
      <c r="I176" s="9">
        <f t="shared" si="84"/>
        <v>0</v>
      </c>
      <c r="J176" s="10"/>
      <c r="K176" s="9">
        <f t="shared" si="85"/>
        <v>4.8124918863855823</v>
      </c>
      <c r="L176" s="9">
        <f t="shared" si="86"/>
        <v>4.8124918863855823</v>
      </c>
      <c r="M176" s="9">
        <f t="shared" si="87"/>
        <v>0</v>
      </c>
      <c r="N176" s="11">
        <f t="shared" si="88"/>
        <v>7.4336783904737409</v>
      </c>
      <c r="O176" s="11">
        <f t="shared" si="89"/>
        <v>7.4336783904737409</v>
      </c>
      <c r="P176" s="11">
        <f t="shared" si="90"/>
        <v>0</v>
      </c>
      <c r="Q176" s="11">
        <f t="shared" si="74"/>
        <v>6.9710223688088462</v>
      </c>
      <c r="R176" s="11">
        <f t="shared" si="91"/>
        <v>6.9710223688088462</v>
      </c>
      <c r="S176" s="11">
        <f t="shared" si="92"/>
        <v>0</v>
      </c>
      <c r="T176" s="11">
        <f t="shared" si="93"/>
        <v>5.0924637982285628</v>
      </c>
      <c r="U176" s="11">
        <f t="shared" si="94"/>
        <v>5.0924637982285628</v>
      </c>
      <c r="V176" s="11">
        <f t="shared" si="75"/>
        <v>0</v>
      </c>
      <c r="W176" s="11">
        <f t="shared" si="95"/>
        <v>6.5632420685474129</v>
      </c>
      <c r="X176" s="11">
        <f t="shared" si="96"/>
        <v>6.5632420685474129</v>
      </c>
      <c r="Y176" s="11">
        <f t="shared" si="76"/>
        <v>0</v>
      </c>
      <c r="Z176" s="11">
        <f t="shared" si="97"/>
        <v>7.2223777980248833</v>
      </c>
      <c r="AA176" s="11">
        <f t="shared" si="98"/>
        <v>7.2223777980248833</v>
      </c>
      <c r="AB176" s="11">
        <f t="shared" si="77"/>
        <v>0</v>
      </c>
      <c r="AC176" s="9">
        <f t="shared" si="99"/>
        <v>4.9530980491842236</v>
      </c>
      <c r="AD176" s="9">
        <f t="shared" si="100"/>
        <v>4.9530980491842236</v>
      </c>
      <c r="AE176" s="9">
        <f t="shared" si="78"/>
        <v>0</v>
      </c>
      <c r="AF176" s="9">
        <f t="shared" si="79"/>
        <v>5.3892430875837221</v>
      </c>
      <c r="AG176" s="9">
        <f t="shared" si="101"/>
        <v>5.3892430875837221</v>
      </c>
      <c r="AH176" s="9">
        <f t="shared" si="102"/>
        <v>0</v>
      </c>
      <c r="AI176" s="9">
        <f t="shared" si="80"/>
        <v>5.6279884064930981</v>
      </c>
      <c r="AJ176" s="9">
        <f t="shared" si="103"/>
        <v>5.6279884064930981</v>
      </c>
      <c r="AK176" s="9">
        <f t="shared" si="104"/>
        <v>0</v>
      </c>
      <c r="AL176" s="9">
        <f t="shared" si="81"/>
        <v>5.8335629561130542</v>
      </c>
      <c r="AM176" s="9">
        <f t="shared" si="105"/>
        <v>5.8335629561130542</v>
      </c>
      <c r="AN176" s="9">
        <f t="shared" si="106"/>
        <v>0</v>
      </c>
      <c r="AO176" s="9">
        <f t="shared" si="82"/>
        <v>5.2593383541487722</v>
      </c>
      <c r="AP176" s="9">
        <f t="shared" si="107"/>
        <v>5.2593383541487722</v>
      </c>
      <c r="AQ176" s="9">
        <f t="shared" si="108"/>
        <v>0</v>
      </c>
      <c r="AR176" s="10"/>
      <c r="AS176" s="10"/>
    </row>
    <row r="177" spans="2:45" hidden="1" x14ac:dyDescent="0.2">
      <c r="B177" s="15">
        <v>39173</v>
      </c>
      <c r="C177" s="13">
        <v>22.225711299141309</v>
      </c>
      <c r="D177" s="13">
        <v>22.225711299141309</v>
      </c>
      <c r="E177" s="14">
        <f t="shared" si="110"/>
        <v>0</v>
      </c>
      <c r="F177" s="8">
        <v>39202</v>
      </c>
      <c r="G177" s="9">
        <f t="shared" si="83"/>
        <v>4.6149204099857748</v>
      </c>
      <c r="H177" s="9">
        <f t="shared" si="109"/>
        <v>4.6149204099857748</v>
      </c>
      <c r="I177" s="9">
        <f t="shared" si="84"/>
        <v>0</v>
      </c>
      <c r="J177" s="10"/>
      <c r="K177" s="9">
        <f t="shared" si="85"/>
        <v>4.7135944173317057</v>
      </c>
      <c r="L177" s="9">
        <f t="shared" si="86"/>
        <v>4.7135944173317057</v>
      </c>
      <c r="M177" s="9">
        <f t="shared" si="87"/>
        <v>0</v>
      </c>
      <c r="N177" s="11">
        <f t="shared" si="88"/>
        <v>7.2901823712215101</v>
      </c>
      <c r="O177" s="11">
        <f t="shared" si="89"/>
        <v>7.2901823712215101</v>
      </c>
      <c r="P177" s="11">
        <f t="shared" si="90"/>
        <v>0</v>
      </c>
      <c r="Q177" s="11">
        <f t="shared" si="74"/>
        <v>6.8353982761725236</v>
      </c>
      <c r="R177" s="11">
        <f t="shared" si="91"/>
        <v>6.8353982761725236</v>
      </c>
      <c r="S177" s="11">
        <f t="shared" si="92"/>
        <v>0</v>
      </c>
      <c r="T177" s="11">
        <f t="shared" si="93"/>
        <v>4.9888027073015442</v>
      </c>
      <c r="U177" s="11">
        <f t="shared" si="94"/>
        <v>4.9888027073015442</v>
      </c>
      <c r="V177" s="11">
        <f t="shared" si="75"/>
        <v>0</v>
      </c>
      <c r="W177" s="11">
        <f t="shared" si="95"/>
        <v>6.4345562117683039</v>
      </c>
      <c r="X177" s="11">
        <f t="shared" si="96"/>
        <v>6.4345562117683039</v>
      </c>
      <c r="Y177" s="11">
        <f t="shared" si="76"/>
        <v>0</v>
      </c>
      <c r="Z177" s="11">
        <f t="shared" si="97"/>
        <v>7.0824769827249732</v>
      </c>
      <c r="AA177" s="11">
        <f t="shared" si="98"/>
        <v>7.0824769827249732</v>
      </c>
      <c r="AB177" s="11">
        <f t="shared" si="77"/>
        <v>0</v>
      </c>
      <c r="AC177" s="9">
        <f t="shared" si="99"/>
        <v>4.8518082165957441</v>
      </c>
      <c r="AD177" s="9">
        <f t="shared" si="100"/>
        <v>4.8518082165957441</v>
      </c>
      <c r="AE177" s="9">
        <f t="shared" si="78"/>
        <v>0</v>
      </c>
      <c r="AF177" s="9">
        <f t="shared" si="79"/>
        <v>5.2805324032708478</v>
      </c>
      <c r="AG177" s="9">
        <f t="shared" si="101"/>
        <v>5.2805324032708478</v>
      </c>
      <c r="AH177" s="9">
        <f t="shared" si="102"/>
        <v>0</v>
      </c>
      <c r="AI177" s="9">
        <f t="shared" si="80"/>
        <v>5.5152155560301255</v>
      </c>
      <c r="AJ177" s="9">
        <f t="shared" si="103"/>
        <v>5.5152155560301255</v>
      </c>
      <c r="AK177" s="9">
        <f t="shared" si="104"/>
        <v>0</v>
      </c>
      <c r="AL177" s="9">
        <f t="shared" si="81"/>
        <v>5.7172923282670416</v>
      </c>
      <c r="AM177" s="9">
        <f t="shared" si="105"/>
        <v>5.7172923282670416</v>
      </c>
      <c r="AN177" s="9">
        <f t="shared" si="106"/>
        <v>0</v>
      </c>
      <c r="AO177" s="9">
        <f t="shared" si="82"/>
        <v>5.1528379523801062</v>
      </c>
      <c r="AP177" s="9">
        <f t="shared" si="107"/>
        <v>5.1528379523801062</v>
      </c>
      <c r="AQ177" s="9">
        <f t="shared" si="108"/>
        <v>0</v>
      </c>
      <c r="AR177" s="10"/>
      <c r="AS177" s="10"/>
    </row>
    <row r="178" spans="2:45" hidden="1" x14ac:dyDescent="0.2">
      <c r="B178" s="15">
        <v>39203</v>
      </c>
      <c r="C178" s="13">
        <v>22.570728102795279</v>
      </c>
      <c r="D178" s="13">
        <v>22.570728102795279</v>
      </c>
      <c r="E178" s="14">
        <f t="shared" si="110"/>
        <v>0</v>
      </c>
      <c r="F178" s="8">
        <v>39233</v>
      </c>
      <c r="G178" s="9">
        <f t="shared" si="83"/>
        <v>4.5290905739343268</v>
      </c>
      <c r="H178" s="9">
        <f t="shared" si="109"/>
        <v>4.5290905739343268</v>
      </c>
      <c r="I178" s="9">
        <f t="shared" si="84"/>
        <v>0</v>
      </c>
      <c r="J178" s="10"/>
      <c r="K178" s="9">
        <f t="shared" si="85"/>
        <v>4.6262562475453786</v>
      </c>
      <c r="L178" s="9">
        <f t="shared" si="86"/>
        <v>4.6262562475453786</v>
      </c>
      <c r="M178" s="9">
        <f t="shared" si="87"/>
        <v>0</v>
      </c>
      <c r="N178" s="11">
        <f t="shared" si="88"/>
        <v>7.1634584033281961</v>
      </c>
      <c r="O178" s="11">
        <f t="shared" si="89"/>
        <v>7.1634584033281961</v>
      </c>
      <c r="P178" s="11">
        <f t="shared" si="90"/>
        <v>0</v>
      </c>
      <c r="Q178" s="11">
        <f t="shared" si="74"/>
        <v>6.7156261511312376</v>
      </c>
      <c r="R178" s="11">
        <f t="shared" si="91"/>
        <v>6.7156261511312376</v>
      </c>
      <c r="S178" s="11">
        <f t="shared" si="92"/>
        <v>0</v>
      </c>
      <c r="T178" s="11">
        <f t="shared" si="93"/>
        <v>4.8972576956219465</v>
      </c>
      <c r="U178" s="11">
        <f t="shared" si="94"/>
        <v>4.8972576956219465</v>
      </c>
      <c r="V178" s="11">
        <f t="shared" si="75"/>
        <v>0</v>
      </c>
      <c r="W178" s="11">
        <f t="shared" si="95"/>
        <v>6.3209113701359074</v>
      </c>
      <c r="X178" s="11">
        <f t="shared" si="96"/>
        <v>6.3209113701359074</v>
      </c>
      <c r="Y178" s="11">
        <f t="shared" si="76"/>
        <v>0</v>
      </c>
      <c r="Z178" s="11">
        <f t="shared" si="97"/>
        <v>6.9589280054174498</v>
      </c>
      <c r="AA178" s="11">
        <f t="shared" si="98"/>
        <v>6.9589280054174498</v>
      </c>
      <c r="AB178" s="11">
        <f t="shared" si="77"/>
        <v>0</v>
      </c>
      <c r="AC178" s="9">
        <f t="shared" si="99"/>
        <v>4.7623573066698102</v>
      </c>
      <c r="AD178" s="9">
        <f t="shared" si="100"/>
        <v>4.7623573066698102</v>
      </c>
      <c r="AE178" s="9">
        <f t="shared" si="78"/>
        <v>0</v>
      </c>
      <c r="AF178" s="9">
        <f t="shared" si="79"/>
        <v>5.1845280030072463</v>
      </c>
      <c r="AG178" s="9">
        <f t="shared" si="101"/>
        <v>5.1845280030072463</v>
      </c>
      <c r="AH178" s="9">
        <f t="shared" si="102"/>
        <v>0</v>
      </c>
      <c r="AI178" s="9">
        <f t="shared" si="80"/>
        <v>5.4156237822946673</v>
      </c>
      <c r="AJ178" s="9">
        <f t="shared" si="103"/>
        <v>5.4156237822946673</v>
      </c>
      <c r="AK178" s="9">
        <f t="shared" si="104"/>
        <v>0</v>
      </c>
      <c r="AL178" s="9">
        <f t="shared" si="81"/>
        <v>5.6146116031369999</v>
      </c>
      <c r="AM178" s="9">
        <f t="shared" si="105"/>
        <v>5.6146116031369999</v>
      </c>
      <c r="AN178" s="9">
        <f t="shared" si="106"/>
        <v>0</v>
      </c>
      <c r="AO178" s="9">
        <f t="shared" si="82"/>
        <v>5.0587854931921319</v>
      </c>
      <c r="AP178" s="9">
        <f t="shared" si="107"/>
        <v>5.0587854931921319</v>
      </c>
      <c r="AQ178" s="9">
        <f t="shared" si="108"/>
        <v>0</v>
      </c>
      <c r="AR178" s="10"/>
      <c r="AS178" s="10"/>
    </row>
    <row r="179" spans="2:45" hidden="1" x14ac:dyDescent="0.2">
      <c r="B179" s="15">
        <v>39234</v>
      </c>
      <c r="C179" s="13">
        <v>23.009908881245636</v>
      </c>
      <c r="D179" s="13">
        <v>23.009908881245636</v>
      </c>
      <c r="E179" s="14">
        <f t="shared" si="110"/>
        <v>0</v>
      </c>
      <c r="F179" s="8">
        <v>39263</v>
      </c>
      <c r="G179" s="9">
        <f t="shared" si="83"/>
        <v>4.4235590694457461</v>
      </c>
      <c r="H179" s="9">
        <f t="shared" si="109"/>
        <v>4.4235590694457461</v>
      </c>
      <c r="I179" s="9">
        <f t="shared" si="84"/>
        <v>0</v>
      </c>
      <c r="J179" s="10"/>
      <c r="K179" s="9">
        <f t="shared" si="85"/>
        <v>4.5188701813375234</v>
      </c>
      <c r="L179" s="9">
        <f t="shared" si="86"/>
        <v>4.5188701813375234</v>
      </c>
      <c r="M179" s="9">
        <f t="shared" si="87"/>
        <v>0</v>
      </c>
      <c r="N179" s="11">
        <f t="shared" si="88"/>
        <v>7.007645790817465</v>
      </c>
      <c r="O179" s="11">
        <f t="shared" si="89"/>
        <v>7.007645790817465</v>
      </c>
      <c r="P179" s="11">
        <f t="shared" si="90"/>
        <v>0</v>
      </c>
      <c r="Q179" s="11">
        <f t="shared" si="74"/>
        <v>6.5683611307969931</v>
      </c>
      <c r="R179" s="11">
        <f t="shared" si="91"/>
        <v>6.5683611307969931</v>
      </c>
      <c r="S179" s="11">
        <f t="shared" si="92"/>
        <v>0</v>
      </c>
      <c r="T179" s="11">
        <f t="shared" si="93"/>
        <v>4.7846991349230574</v>
      </c>
      <c r="U179" s="11">
        <f t="shared" si="94"/>
        <v>4.7846991349230574</v>
      </c>
      <c r="V179" s="11">
        <f t="shared" si="75"/>
        <v>0</v>
      </c>
      <c r="W179" s="11">
        <f t="shared" si="95"/>
        <v>6.1811801103948953</v>
      </c>
      <c r="X179" s="11">
        <f t="shared" si="96"/>
        <v>6.1811801103948953</v>
      </c>
      <c r="Y179" s="11">
        <f t="shared" si="76"/>
        <v>0</v>
      </c>
      <c r="Z179" s="11">
        <f t="shared" si="97"/>
        <v>6.8070191814803618</v>
      </c>
      <c r="AA179" s="11">
        <f t="shared" si="98"/>
        <v>6.8070191814803618</v>
      </c>
      <c r="AB179" s="11">
        <f t="shared" si="77"/>
        <v>0</v>
      </c>
      <c r="AC179" s="9">
        <f t="shared" si="99"/>
        <v>4.6523735348646538</v>
      </c>
      <c r="AD179" s="9">
        <f t="shared" si="100"/>
        <v>4.6523735348646538</v>
      </c>
      <c r="AE179" s="9">
        <f t="shared" si="78"/>
        <v>0</v>
      </c>
      <c r="AF179" s="9">
        <f t="shared" si="79"/>
        <v>5.0664864307121658</v>
      </c>
      <c r="AG179" s="9">
        <f t="shared" si="101"/>
        <v>5.0664864307121658</v>
      </c>
      <c r="AH179" s="9">
        <f t="shared" si="102"/>
        <v>0</v>
      </c>
      <c r="AI179" s="9">
        <f t="shared" si="80"/>
        <v>5.2931713787890926</v>
      </c>
      <c r="AJ179" s="9">
        <f t="shared" si="103"/>
        <v>5.2931713787890926</v>
      </c>
      <c r="AK179" s="9">
        <f t="shared" si="104"/>
        <v>0</v>
      </c>
      <c r="AL179" s="9">
        <f t="shared" si="81"/>
        <v>5.4883611999735082</v>
      </c>
      <c r="AM179" s="9">
        <f t="shared" si="105"/>
        <v>5.4883611999735082</v>
      </c>
      <c r="AN179" s="9">
        <f t="shared" si="106"/>
        <v>0</v>
      </c>
      <c r="AO179" s="9">
        <f t="shared" si="82"/>
        <v>4.9431439170739129</v>
      </c>
      <c r="AP179" s="9">
        <f t="shared" si="107"/>
        <v>4.9431439170739129</v>
      </c>
      <c r="AQ179" s="9">
        <f t="shared" si="108"/>
        <v>0</v>
      </c>
      <c r="AR179" s="10"/>
      <c r="AS179" s="10"/>
    </row>
    <row r="180" spans="2:45" hidden="1" x14ac:dyDescent="0.2">
      <c r="B180" s="15">
        <v>39264</v>
      </c>
      <c r="C180" s="13">
        <v>23.531953957516816</v>
      </c>
      <c r="D180" s="13">
        <v>23.531953957516816</v>
      </c>
      <c r="E180" s="14">
        <f t="shared" si="110"/>
        <v>0</v>
      </c>
      <c r="F180" s="8">
        <v>39294</v>
      </c>
      <c r="G180" s="9">
        <f t="shared" si="83"/>
        <v>4.3032400210071176</v>
      </c>
      <c r="H180" s="9">
        <f t="shared" si="109"/>
        <v>4.3032400210071176</v>
      </c>
      <c r="I180" s="9">
        <f t="shared" si="84"/>
        <v>0</v>
      </c>
      <c r="J180" s="10"/>
      <c r="K180" s="9">
        <f t="shared" si="85"/>
        <v>4.3964367017400177</v>
      </c>
      <c r="L180" s="9">
        <f t="shared" si="86"/>
        <v>4.3964367017400177</v>
      </c>
      <c r="M180" s="9">
        <f t="shared" si="87"/>
        <v>0</v>
      </c>
      <c r="N180" s="11">
        <f t="shared" si="88"/>
        <v>6.8300000217849881</v>
      </c>
      <c r="O180" s="11">
        <f t="shared" si="89"/>
        <v>6.8300000217849881</v>
      </c>
      <c r="P180" s="11">
        <f t="shared" si="90"/>
        <v>0</v>
      </c>
      <c r="Q180" s="11">
        <f t="shared" si="74"/>
        <v>6.4004606805875595</v>
      </c>
      <c r="R180" s="11">
        <f t="shared" si="91"/>
        <v>6.4004606805875595</v>
      </c>
      <c r="S180" s="11">
        <f t="shared" si="92"/>
        <v>0</v>
      </c>
      <c r="T180" s="11">
        <f t="shared" si="93"/>
        <v>4.6563683678924646</v>
      </c>
      <c r="U180" s="11">
        <f t="shared" si="94"/>
        <v>4.6563683678924646</v>
      </c>
      <c r="V180" s="11">
        <f t="shared" si="75"/>
        <v>0</v>
      </c>
      <c r="W180" s="11">
        <f t="shared" si="95"/>
        <v>6.0218690848329626</v>
      </c>
      <c r="X180" s="11">
        <f t="shared" si="96"/>
        <v>6.0218690848329626</v>
      </c>
      <c r="Y180" s="11">
        <f t="shared" si="76"/>
        <v>0</v>
      </c>
      <c r="Z180" s="11">
        <f t="shared" si="97"/>
        <v>6.6338242172455875</v>
      </c>
      <c r="AA180" s="11">
        <f t="shared" si="98"/>
        <v>6.6338242172455875</v>
      </c>
      <c r="AB180" s="11">
        <f t="shared" si="77"/>
        <v>0</v>
      </c>
      <c r="AC180" s="9">
        <f t="shared" si="99"/>
        <v>4.5269783476035874</v>
      </c>
      <c r="AD180" s="9">
        <f t="shared" si="100"/>
        <v>4.5269783476035874</v>
      </c>
      <c r="AE180" s="9">
        <f t="shared" si="78"/>
        <v>0</v>
      </c>
      <c r="AF180" s="9">
        <f t="shared" si="79"/>
        <v>4.9319043481049718</v>
      </c>
      <c r="AG180" s="9">
        <f t="shared" si="101"/>
        <v>4.9319043481049718</v>
      </c>
      <c r="AH180" s="9">
        <f t="shared" si="102"/>
        <v>0</v>
      </c>
      <c r="AI180" s="9">
        <f t="shared" si="80"/>
        <v>5.1535603996770867</v>
      </c>
      <c r="AJ180" s="9">
        <f t="shared" si="103"/>
        <v>5.1535603996770867</v>
      </c>
      <c r="AK180" s="9">
        <f t="shared" si="104"/>
        <v>0</v>
      </c>
      <c r="AL180" s="9">
        <f t="shared" si="81"/>
        <v>5.3444200285930856</v>
      </c>
      <c r="AM180" s="9">
        <f t="shared" si="105"/>
        <v>5.3444200285930856</v>
      </c>
      <c r="AN180" s="9">
        <f t="shared" si="106"/>
        <v>0</v>
      </c>
      <c r="AO180" s="9">
        <f t="shared" si="82"/>
        <v>4.8112981287861798</v>
      </c>
      <c r="AP180" s="9">
        <f t="shared" si="107"/>
        <v>4.8112981287861798</v>
      </c>
      <c r="AQ180" s="9">
        <f t="shared" si="108"/>
        <v>0</v>
      </c>
      <c r="AR180" s="10"/>
      <c r="AS180" s="10"/>
    </row>
    <row r="181" spans="2:45" hidden="1" x14ac:dyDescent="0.2">
      <c r="B181" s="15">
        <v>39295</v>
      </c>
      <c r="C181" s="13">
        <v>23.711242165529143</v>
      </c>
      <c r="D181" s="13">
        <v>23.711242165529143</v>
      </c>
      <c r="E181" s="14">
        <f t="shared" si="110"/>
        <v>0</v>
      </c>
      <c r="F181" s="8">
        <v>39325</v>
      </c>
      <c r="G181" s="9">
        <f t="shared" si="83"/>
        <v>4.263140544421792</v>
      </c>
      <c r="H181" s="9">
        <f t="shared" si="109"/>
        <v>4.263140544421792</v>
      </c>
      <c r="I181" s="9">
        <f t="shared" si="84"/>
        <v>0</v>
      </c>
      <c r="J181" s="10"/>
      <c r="K181" s="9">
        <f t="shared" si="85"/>
        <v>4.3556325355494554</v>
      </c>
      <c r="L181" s="9">
        <f t="shared" si="86"/>
        <v>4.3556325355494554</v>
      </c>
      <c r="M181" s="9">
        <f t="shared" si="87"/>
        <v>0</v>
      </c>
      <c r="N181" s="11">
        <f t="shared" si="88"/>
        <v>6.7707949129660516</v>
      </c>
      <c r="O181" s="11">
        <f t="shared" si="89"/>
        <v>6.7707949129660516</v>
      </c>
      <c r="P181" s="11">
        <f t="shared" si="90"/>
        <v>0</v>
      </c>
      <c r="Q181" s="11">
        <f t="shared" si="74"/>
        <v>6.3445034547018091</v>
      </c>
      <c r="R181" s="11">
        <f t="shared" si="91"/>
        <v>6.3445034547018091</v>
      </c>
      <c r="S181" s="11">
        <f t="shared" si="92"/>
        <v>0</v>
      </c>
      <c r="T181" s="11">
        <f t="shared" si="93"/>
        <v>4.6135987760905062</v>
      </c>
      <c r="U181" s="11">
        <f t="shared" si="94"/>
        <v>4.6135987760905062</v>
      </c>
      <c r="V181" s="11">
        <f t="shared" si="75"/>
        <v>0</v>
      </c>
      <c r="W181" s="11">
        <f t="shared" si="95"/>
        <v>5.9687745098491565</v>
      </c>
      <c r="X181" s="11">
        <f t="shared" si="96"/>
        <v>5.9687745098491565</v>
      </c>
      <c r="Y181" s="11">
        <f t="shared" si="76"/>
        <v>0</v>
      </c>
      <c r="Z181" s="11">
        <f t="shared" si="97"/>
        <v>6.5761024557859207</v>
      </c>
      <c r="AA181" s="11">
        <f t="shared" si="98"/>
        <v>6.5761024557859207</v>
      </c>
      <c r="AB181" s="11">
        <f t="shared" si="77"/>
        <v>0</v>
      </c>
      <c r="AC181" s="9">
        <f t="shared" si="99"/>
        <v>4.4851871147045639</v>
      </c>
      <c r="AD181" s="9">
        <f t="shared" si="100"/>
        <v>4.4851871147045639</v>
      </c>
      <c r="AE181" s="9">
        <f t="shared" si="78"/>
        <v>0</v>
      </c>
      <c r="AF181" s="9">
        <f t="shared" si="79"/>
        <v>4.8870513415333301</v>
      </c>
      <c r="AG181" s="9">
        <f t="shared" si="101"/>
        <v>4.8870513415333301</v>
      </c>
      <c r="AH181" s="9">
        <f t="shared" si="102"/>
        <v>0</v>
      </c>
      <c r="AI181" s="9">
        <f t="shared" si="80"/>
        <v>5.1070313815323685</v>
      </c>
      <c r="AJ181" s="9">
        <f t="shared" si="103"/>
        <v>5.1070313815323685</v>
      </c>
      <c r="AK181" s="9">
        <f t="shared" si="104"/>
        <v>0</v>
      </c>
      <c r="AL181" s="9">
        <f t="shared" si="81"/>
        <v>5.2964478603758671</v>
      </c>
      <c r="AM181" s="9">
        <f t="shared" si="105"/>
        <v>5.2964478603758671</v>
      </c>
      <c r="AN181" s="9">
        <f t="shared" si="106"/>
        <v>0</v>
      </c>
      <c r="AO181" s="9">
        <f t="shared" si="82"/>
        <v>4.7673570640177489</v>
      </c>
      <c r="AP181" s="9">
        <f t="shared" si="107"/>
        <v>4.7673570640177489</v>
      </c>
      <c r="AQ181" s="9">
        <f t="shared" si="108"/>
        <v>0</v>
      </c>
      <c r="AR181" s="10"/>
      <c r="AS181" s="10"/>
    </row>
    <row r="182" spans="2:45" hidden="1" x14ac:dyDescent="0.2">
      <c r="B182" s="15">
        <v>39326</v>
      </c>
      <c r="C182" s="13">
        <v>23.954561876403012</v>
      </c>
      <c r="D182" s="13">
        <v>23.954561876403012</v>
      </c>
      <c r="E182" s="14">
        <f t="shared" si="110"/>
        <v>0</v>
      </c>
      <c r="F182" s="8">
        <v>39355</v>
      </c>
      <c r="G182" s="9">
        <f t="shared" si="83"/>
        <v>4.2096799200044126</v>
      </c>
      <c r="H182" s="9">
        <f t="shared" si="109"/>
        <v>4.2096799200044126</v>
      </c>
      <c r="I182" s="9">
        <f t="shared" si="84"/>
        <v>0</v>
      </c>
      <c r="J182" s="10"/>
      <c r="K182" s="9">
        <f t="shared" si="85"/>
        <v>4.301232418911118</v>
      </c>
      <c r="L182" s="9">
        <f t="shared" si="86"/>
        <v>4.301232418911118</v>
      </c>
      <c r="M182" s="9">
        <f t="shared" si="87"/>
        <v>0</v>
      </c>
      <c r="N182" s="11">
        <f t="shared" si="88"/>
        <v>6.6918626585905034</v>
      </c>
      <c r="O182" s="11">
        <f t="shared" si="89"/>
        <v>6.6918626585905034</v>
      </c>
      <c r="P182" s="11">
        <f t="shared" si="90"/>
        <v>0</v>
      </c>
      <c r="Q182" s="11">
        <f t="shared" si="74"/>
        <v>6.2699012780337169</v>
      </c>
      <c r="R182" s="11">
        <f t="shared" si="91"/>
        <v>6.2699012780337169</v>
      </c>
      <c r="S182" s="11">
        <f t="shared" si="92"/>
        <v>0</v>
      </c>
      <c r="T182" s="11">
        <f t="shared" si="93"/>
        <v>4.556578353917569</v>
      </c>
      <c r="U182" s="11">
        <f t="shared" si="94"/>
        <v>4.556578353917569</v>
      </c>
      <c r="V182" s="11">
        <f t="shared" si="75"/>
        <v>0</v>
      </c>
      <c r="W182" s="11">
        <f t="shared" si="95"/>
        <v>5.8979888195230057</v>
      </c>
      <c r="X182" s="11">
        <f t="shared" si="96"/>
        <v>5.8979888195230057</v>
      </c>
      <c r="Y182" s="11">
        <f t="shared" si="76"/>
        <v>0</v>
      </c>
      <c r="Z182" s="11">
        <f t="shared" si="97"/>
        <v>6.4991478001923841</v>
      </c>
      <c r="AA182" s="11">
        <f t="shared" si="98"/>
        <v>6.4991478001923841</v>
      </c>
      <c r="AB182" s="11">
        <f t="shared" si="77"/>
        <v>0</v>
      </c>
      <c r="AC182" s="9">
        <f t="shared" si="99"/>
        <v>4.4294710406755193</v>
      </c>
      <c r="AD182" s="9">
        <f t="shared" si="100"/>
        <v>4.4294710406755193</v>
      </c>
      <c r="AE182" s="9">
        <f t="shared" si="78"/>
        <v>0</v>
      </c>
      <c r="AF182" s="9">
        <f t="shared" si="79"/>
        <v>4.827253310673389</v>
      </c>
      <c r="AG182" s="9">
        <f t="shared" si="101"/>
        <v>4.827253310673389</v>
      </c>
      <c r="AH182" s="9">
        <f t="shared" si="102"/>
        <v>0</v>
      </c>
      <c r="AI182" s="9">
        <f t="shared" si="80"/>
        <v>5.0449988919498354</v>
      </c>
      <c r="AJ182" s="9">
        <f t="shared" si="103"/>
        <v>5.0449988919498354</v>
      </c>
      <c r="AK182" s="9">
        <f t="shared" si="104"/>
        <v>0</v>
      </c>
      <c r="AL182" s="9">
        <f t="shared" si="81"/>
        <v>5.2324913630362841</v>
      </c>
      <c r="AM182" s="9">
        <f t="shared" si="105"/>
        <v>5.2324913630362841</v>
      </c>
      <c r="AN182" s="9">
        <f t="shared" si="106"/>
        <v>0</v>
      </c>
      <c r="AO182" s="9">
        <f t="shared" si="82"/>
        <v>4.7087748340206508</v>
      </c>
      <c r="AP182" s="9">
        <f t="shared" si="107"/>
        <v>4.7087748340206508</v>
      </c>
      <c r="AQ182" s="9">
        <f t="shared" si="108"/>
        <v>0</v>
      </c>
      <c r="AR182" s="10"/>
      <c r="AS182" s="10"/>
    </row>
    <row r="183" spans="2:45" hidden="1" x14ac:dyDescent="0.2">
      <c r="B183" s="15">
        <v>39356</v>
      </c>
      <c r="C183" s="13">
        <v>24.175282233325749</v>
      </c>
      <c r="D183" s="13">
        <v>24.175282233325749</v>
      </c>
      <c r="E183" s="14">
        <f t="shared" si="110"/>
        <v>0</v>
      </c>
      <c r="F183" s="8">
        <v>39386</v>
      </c>
      <c r="G183" s="9">
        <f t="shared" si="83"/>
        <v>4.1621155358413411</v>
      </c>
      <c r="H183" s="9">
        <f t="shared" si="109"/>
        <v>4.1621155358413411</v>
      </c>
      <c r="I183" s="9">
        <f t="shared" si="84"/>
        <v>0</v>
      </c>
      <c r="J183" s="10"/>
      <c r="K183" s="9">
        <f t="shared" si="85"/>
        <v>4.2528321603189161</v>
      </c>
      <c r="L183" s="9">
        <f t="shared" si="86"/>
        <v>4.2528321603189161</v>
      </c>
      <c r="M183" s="9">
        <f t="shared" si="87"/>
        <v>0</v>
      </c>
      <c r="N183" s="11">
        <f t="shared" si="88"/>
        <v>6.6216359429303076</v>
      </c>
      <c r="O183" s="11">
        <f t="shared" si="89"/>
        <v>6.6216359429303076</v>
      </c>
      <c r="P183" s="11">
        <f t="shared" si="90"/>
        <v>0</v>
      </c>
      <c r="Q183" s="11">
        <f t="shared" si="74"/>
        <v>6.2035270703039433</v>
      </c>
      <c r="R183" s="11">
        <f t="shared" si="91"/>
        <v>6.2035270703039433</v>
      </c>
      <c r="S183" s="11">
        <f t="shared" si="92"/>
        <v>0</v>
      </c>
      <c r="T183" s="11">
        <f t="shared" si="93"/>
        <v>4.5058467866204905</v>
      </c>
      <c r="U183" s="11">
        <f t="shared" si="94"/>
        <v>4.5058467866204905</v>
      </c>
      <c r="V183" s="11">
        <f t="shared" si="75"/>
        <v>0</v>
      </c>
      <c r="W183" s="11">
        <f t="shared" si="95"/>
        <v>5.8350101730029929</v>
      </c>
      <c r="X183" s="11">
        <f t="shared" si="96"/>
        <v>5.8350101730029929</v>
      </c>
      <c r="Y183" s="11">
        <f t="shared" si="76"/>
        <v>0</v>
      </c>
      <c r="Z183" s="11">
        <f t="shared" si="97"/>
        <v>6.4306805714295656</v>
      </c>
      <c r="AA183" s="11">
        <f t="shared" si="98"/>
        <v>6.4306805714295656</v>
      </c>
      <c r="AB183" s="11">
        <f t="shared" si="77"/>
        <v>0</v>
      </c>
      <c r="AC183" s="9">
        <f t="shared" si="99"/>
        <v>4.3798999633067695</v>
      </c>
      <c r="AD183" s="9">
        <f t="shared" si="100"/>
        <v>4.3798999633067695</v>
      </c>
      <c r="AE183" s="9">
        <f t="shared" si="78"/>
        <v>0</v>
      </c>
      <c r="AF183" s="9">
        <f t="shared" si="79"/>
        <v>4.7740504806837558</v>
      </c>
      <c r="AG183" s="9">
        <f t="shared" si="101"/>
        <v>4.7740504806837558</v>
      </c>
      <c r="AH183" s="9">
        <f t="shared" si="102"/>
        <v>0</v>
      </c>
      <c r="AI183" s="9">
        <f t="shared" si="80"/>
        <v>4.9898080445317472</v>
      </c>
      <c r="AJ183" s="9">
        <f t="shared" si="103"/>
        <v>4.9898080445317472</v>
      </c>
      <c r="AK183" s="9">
        <f t="shared" si="104"/>
        <v>0</v>
      </c>
      <c r="AL183" s="9">
        <f t="shared" si="81"/>
        <v>5.175588709123482</v>
      </c>
      <c r="AM183" s="9">
        <f t="shared" si="105"/>
        <v>5.175588709123482</v>
      </c>
      <c r="AN183" s="9">
        <f t="shared" si="106"/>
        <v>0</v>
      </c>
      <c r="AO183" s="9">
        <f t="shared" si="82"/>
        <v>4.6566537126705301</v>
      </c>
      <c r="AP183" s="9">
        <f t="shared" si="107"/>
        <v>4.6566537126705301</v>
      </c>
      <c r="AQ183" s="9">
        <f t="shared" si="108"/>
        <v>0</v>
      </c>
      <c r="AR183" s="10"/>
      <c r="AS183" s="10"/>
    </row>
    <row r="184" spans="2:45" hidden="1" x14ac:dyDescent="0.2">
      <c r="B184" s="15">
        <v>39387</v>
      </c>
      <c r="C184" s="13">
        <v>24.42839499757844</v>
      </c>
      <c r="D184" s="13">
        <v>24.42839499757844</v>
      </c>
      <c r="E184" s="14">
        <f t="shared" si="110"/>
        <v>0</v>
      </c>
      <c r="F184" s="8">
        <v>39416</v>
      </c>
      <c r="G184" s="9">
        <f t="shared" si="83"/>
        <v>4.1086287090236935</v>
      </c>
      <c r="H184" s="9">
        <f t="shared" si="109"/>
        <v>4.1086287090236935</v>
      </c>
      <c r="I184" s="9">
        <f t="shared" si="84"/>
        <v>0</v>
      </c>
      <c r="J184" s="10"/>
      <c r="K184" s="9">
        <f t="shared" si="85"/>
        <v>4.1984053808114794</v>
      </c>
      <c r="L184" s="9">
        <f t="shared" si="86"/>
        <v>4.1984053808114794</v>
      </c>
      <c r="M184" s="9">
        <f t="shared" si="87"/>
        <v>0</v>
      </c>
      <c r="N184" s="11">
        <f t="shared" si="88"/>
        <v>6.5426650018662711</v>
      </c>
      <c r="O184" s="11">
        <f t="shared" si="89"/>
        <v>6.5426650018662711</v>
      </c>
      <c r="P184" s="11">
        <f t="shared" si="90"/>
        <v>0</v>
      </c>
      <c r="Q184" s="11">
        <f t="shared" si="74"/>
        <v>6.1288883292276477</v>
      </c>
      <c r="R184" s="11">
        <f t="shared" si="91"/>
        <v>6.1288883292276477</v>
      </c>
      <c r="S184" s="11">
        <f t="shared" si="92"/>
        <v>0</v>
      </c>
      <c r="T184" s="11">
        <f t="shared" si="93"/>
        <v>4.4487984173006287</v>
      </c>
      <c r="U184" s="11">
        <f t="shared" si="94"/>
        <v>4.4487984173006287</v>
      </c>
      <c r="V184" s="11">
        <f t="shared" si="75"/>
        <v>0</v>
      </c>
      <c r="W184" s="11">
        <f t="shared" si="95"/>
        <v>5.7641897888248446</v>
      </c>
      <c r="X184" s="11">
        <f t="shared" si="96"/>
        <v>5.7641897888248446</v>
      </c>
      <c r="Y184" s="11">
        <f t="shared" si="76"/>
        <v>0</v>
      </c>
      <c r="Z184" s="11">
        <f t="shared" si="97"/>
        <v>6.3536881984185776</v>
      </c>
      <c r="AA184" s="11">
        <f t="shared" si="98"/>
        <v>6.3536881984185776</v>
      </c>
      <c r="AB184" s="11">
        <f t="shared" si="77"/>
        <v>0</v>
      </c>
      <c r="AC184" s="9">
        <f t="shared" si="99"/>
        <v>4.3241565814247211</v>
      </c>
      <c r="AD184" s="9">
        <f t="shared" si="100"/>
        <v>4.3241565814247211</v>
      </c>
      <c r="AE184" s="9">
        <f t="shared" si="78"/>
        <v>0</v>
      </c>
      <c r="AF184" s="9">
        <f t="shared" si="79"/>
        <v>4.714223141300824</v>
      </c>
      <c r="AG184" s="9">
        <f t="shared" si="101"/>
        <v>4.714223141300824</v>
      </c>
      <c r="AH184" s="9">
        <f t="shared" si="102"/>
        <v>0</v>
      </c>
      <c r="AI184" s="9">
        <f t="shared" si="80"/>
        <v>4.9277451512616519</v>
      </c>
      <c r="AJ184" s="9">
        <f t="shared" si="103"/>
        <v>4.9277451512616519</v>
      </c>
      <c r="AK184" s="9">
        <f t="shared" si="104"/>
        <v>0</v>
      </c>
      <c r="AL184" s="9">
        <f t="shared" si="81"/>
        <v>5.1116008650916127</v>
      </c>
      <c r="AM184" s="9">
        <f t="shared" si="105"/>
        <v>5.1116008650916127</v>
      </c>
      <c r="AN184" s="9">
        <f t="shared" si="106"/>
        <v>0</v>
      </c>
      <c r="AO184" s="9">
        <f t="shared" si="82"/>
        <v>4.5980427700451054</v>
      </c>
      <c r="AP184" s="9">
        <f t="shared" si="107"/>
        <v>4.5980427700451054</v>
      </c>
      <c r="AQ184" s="9">
        <f t="shared" si="108"/>
        <v>0</v>
      </c>
      <c r="AR184" s="10"/>
      <c r="AS184" s="10"/>
    </row>
    <row r="185" spans="2:45" hidden="1" x14ac:dyDescent="0.2">
      <c r="B185" s="15">
        <v>39417</v>
      </c>
      <c r="C185" s="13">
        <v>24.582070604446148</v>
      </c>
      <c r="D185" s="13">
        <v>24.582070604446148</v>
      </c>
      <c r="E185" s="14">
        <f t="shared" si="110"/>
        <v>0</v>
      </c>
      <c r="F185" s="8">
        <v>39447</v>
      </c>
      <c r="G185" s="9">
        <f t="shared" si="83"/>
        <v>4.076691951955759</v>
      </c>
      <c r="H185" s="9">
        <f t="shared" si="109"/>
        <v>4.076691951955759</v>
      </c>
      <c r="I185" s="9">
        <f t="shared" si="84"/>
        <v>0</v>
      </c>
      <c r="J185" s="10"/>
      <c r="K185" s="9">
        <f t="shared" si="85"/>
        <v>4.1659073819856172</v>
      </c>
      <c r="L185" s="9">
        <f t="shared" si="86"/>
        <v>4.1659073819856172</v>
      </c>
      <c r="M185" s="9">
        <f t="shared" si="87"/>
        <v>0</v>
      </c>
      <c r="N185" s="11">
        <f t="shared" si="88"/>
        <v>6.4955117884444542</v>
      </c>
      <c r="O185" s="11">
        <f t="shared" si="89"/>
        <v>6.4955117884444542</v>
      </c>
      <c r="P185" s="11">
        <f t="shared" si="90"/>
        <v>0</v>
      </c>
      <c r="Q185" s="11">
        <f t="shared" si="74"/>
        <v>6.0843218540142852</v>
      </c>
      <c r="R185" s="11">
        <f t="shared" si="91"/>
        <v>6.0843218540142852</v>
      </c>
      <c r="S185" s="11">
        <f t="shared" si="92"/>
        <v>0</v>
      </c>
      <c r="T185" s="11">
        <f t="shared" si="93"/>
        <v>4.4147350783349104</v>
      </c>
      <c r="U185" s="11">
        <f t="shared" si="94"/>
        <v>4.4147350783349104</v>
      </c>
      <c r="V185" s="11">
        <f t="shared" si="75"/>
        <v>0</v>
      </c>
      <c r="W185" s="11">
        <f t="shared" si="95"/>
        <v>5.7219032382940691</v>
      </c>
      <c r="X185" s="11">
        <f t="shared" si="96"/>
        <v>5.7219032382940691</v>
      </c>
      <c r="Y185" s="11">
        <f t="shared" si="76"/>
        <v>0</v>
      </c>
      <c r="Z185" s="11">
        <f t="shared" si="97"/>
        <v>6.3077163795758038</v>
      </c>
      <c r="AA185" s="11">
        <f t="shared" si="98"/>
        <v>6.3077163795758038</v>
      </c>
      <c r="AB185" s="11">
        <f t="shared" si="77"/>
        <v>0</v>
      </c>
      <c r="AC185" s="9">
        <f t="shared" si="99"/>
        <v>4.2908724449142213</v>
      </c>
      <c r="AD185" s="9">
        <f t="shared" si="100"/>
        <v>4.2908724449142213</v>
      </c>
      <c r="AE185" s="9">
        <f t="shared" si="78"/>
        <v>0</v>
      </c>
      <c r="AF185" s="9">
        <f t="shared" si="79"/>
        <v>4.6785004911161776</v>
      </c>
      <c r="AG185" s="9">
        <f t="shared" si="101"/>
        <v>4.6785004911161776</v>
      </c>
      <c r="AH185" s="9">
        <f t="shared" si="102"/>
        <v>0</v>
      </c>
      <c r="AI185" s="9">
        <f t="shared" si="80"/>
        <v>4.8906876613481503</v>
      </c>
      <c r="AJ185" s="9">
        <f t="shared" si="103"/>
        <v>4.8906876613481503</v>
      </c>
      <c r="AK185" s="9">
        <f t="shared" si="104"/>
        <v>0</v>
      </c>
      <c r="AL185" s="9">
        <f t="shared" si="81"/>
        <v>5.0733939952559082</v>
      </c>
      <c r="AM185" s="9">
        <f t="shared" si="105"/>
        <v>5.0733939952559082</v>
      </c>
      <c r="AN185" s="9">
        <f t="shared" si="106"/>
        <v>0</v>
      </c>
      <c r="AO185" s="9">
        <f t="shared" si="82"/>
        <v>4.5630464251968217</v>
      </c>
      <c r="AP185" s="9">
        <f t="shared" si="107"/>
        <v>4.5630464251968217</v>
      </c>
      <c r="AQ185" s="9">
        <f t="shared" si="108"/>
        <v>0</v>
      </c>
      <c r="AR185" s="10"/>
      <c r="AS185" s="10"/>
    </row>
    <row r="186" spans="2:45" hidden="1" x14ac:dyDescent="0.2">
      <c r="B186" s="15">
        <v>39448</v>
      </c>
      <c r="C186" s="13">
        <v>24.776425048425892</v>
      </c>
      <c r="D186" s="13">
        <v>24.776425048425892</v>
      </c>
      <c r="E186" s="14">
        <f t="shared" si="110"/>
        <v>0</v>
      </c>
      <c r="F186" s="8">
        <v>39478</v>
      </c>
      <c r="G186" s="9">
        <f t="shared" si="83"/>
        <v>4.0368687070909193</v>
      </c>
      <c r="H186" s="9">
        <f t="shared" si="109"/>
        <v>4.0368687070909193</v>
      </c>
      <c r="I186" s="9">
        <f t="shared" si="84"/>
        <v>0</v>
      </c>
      <c r="J186" s="10"/>
      <c r="K186" s="9">
        <f t="shared" si="85"/>
        <v>4.1253843018836935</v>
      </c>
      <c r="L186" s="9">
        <f t="shared" si="86"/>
        <v>4.1253843018836935</v>
      </c>
      <c r="M186" s="9">
        <f t="shared" si="87"/>
        <v>0</v>
      </c>
      <c r="N186" s="11">
        <f t="shared" si="88"/>
        <v>6.4367145235791874</v>
      </c>
      <c r="O186" s="11">
        <f t="shared" si="89"/>
        <v>6.4367145235791874</v>
      </c>
      <c r="P186" s="11">
        <f t="shared" si="90"/>
        <v>0</v>
      </c>
      <c r="Q186" s="11">
        <f t="shared" si="74"/>
        <v>6.02875009851609</v>
      </c>
      <c r="R186" s="11">
        <f t="shared" si="91"/>
        <v>6.02875009851609</v>
      </c>
      <c r="S186" s="11">
        <f t="shared" si="92"/>
        <v>0</v>
      </c>
      <c r="T186" s="11">
        <f t="shared" si="93"/>
        <v>4.3722601117733291</v>
      </c>
      <c r="U186" s="11">
        <f t="shared" si="94"/>
        <v>4.3722601117733291</v>
      </c>
      <c r="V186" s="11">
        <f t="shared" si="75"/>
        <v>0</v>
      </c>
      <c r="W186" s="11">
        <f t="shared" si="95"/>
        <v>5.6691744138647637</v>
      </c>
      <c r="X186" s="11">
        <f t="shared" si="96"/>
        <v>5.6691744138647637</v>
      </c>
      <c r="Y186" s="11">
        <f t="shared" si="76"/>
        <v>0</v>
      </c>
      <c r="Z186" s="11">
        <f t="shared" si="97"/>
        <v>6.2503922437919632</v>
      </c>
      <c r="AA186" s="11">
        <f t="shared" si="98"/>
        <v>6.2503922437919632</v>
      </c>
      <c r="AB186" s="11">
        <f t="shared" si="77"/>
        <v>0</v>
      </c>
      <c r="AC186" s="9">
        <f t="shared" si="99"/>
        <v>4.2493690976722673</v>
      </c>
      <c r="AD186" s="9">
        <f t="shared" si="100"/>
        <v>4.2493690976722673</v>
      </c>
      <c r="AE186" s="9">
        <f t="shared" si="78"/>
        <v>0</v>
      </c>
      <c r="AF186" s="9">
        <f t="shared" si="79"/>
        <v>4.6339564617240239</v>
      </c>
      <c r="AG186" s="9">
        <f t="shared" si="101"/>
        <v>4.6339564617240239</v>
      </c>
      <c r="AH186" s="9">
        <f t="shared" si="102"/>
        <v>0</v>
      </c>
      <c r="AI186" s="9">
        <f t="shared" si="80"/>
        <v>4.8444791658593145</v>
      </c>
      <c r="AJ186" s="9">
        <f t="shared" si="103"/>
        <v>4.8444791658593145</v>
      </c>
      <c r="AK186" s="9">
        <f t="shared" si="104"/>
        <v>0</v>
      </c>
      <c r="AL186" s="9">
        <f t="shared" si="81"/>
        <v>5.0257522910669143</v>
      </c>
      <c r="AM186" s="9">
        <f t="shared" si="105"/>
        <v>5.0257522910669143</v>
      </c>
      <c r="AN186" s="9">
        <f t="shared" si="106"/>
        <v>0</v>
      </c>
      <c r="AO186" s="9">
        <f t="shared" si="82"/>
        <v>4.5194080555494889</v>
      </c>
      <c r="AP186" s="9">
        <f t="shared" si="107"/>
        <v>4.5194080555494889</v>
      </c>
      <c r="AQ186" s="9">
        <f t="shared" si="108"/>
        <v>0</v>
      </c>
      <c r="AR186" s="10"/>
      <c r="AS186" s="10"/>
    </row>
    <row r="187" spans="2:45" hidden="1" x14ac:dyDescent="0.2">
      <c r="B187" s="15">
        <v>39479</v>
      </c>
      <c r="C187" s="13">
        <v>25.006185146929084</v>
      </c>
      <c r="D187" s="13">
        <v>25.006185146929084</v>
      </c>
      <c r="E187" s="14">
        <f t="shared" si="110"/>
        <v>0</v>
      </c>
      <c r="F187" s="8">
        <v>39507</v>
      </c>
      <c r="G187" s="9">
        <f t="shared" si="83"/>
        <v>3.9905892988769489</v>
      </c>
      <c r="H187" s="9">
        <f t="shared" si="109"/>
        <v>3.9905892988769489</v>
      </c>
      <c r="I187" s="9">
        <f t="shared" si="84"/>
        <v>0</v>
      </c>
      <c r="J187" s="10"/>
      <c r="K187" s="9">
        <f t="shared" si="85"/>
        <v>4.0782916008120091</v>
      </c>
      <c r="L187" s="9">
        <f t="shared" si="86"/>
        <v>4.0782916008120091</v>
      </c>
      <c r="M187" s="9">
        <f t="shared" si="87"/>
        <v>0</v>
      </c>
      <c r="N187" s="11">
        <f t="shared" si="88"/>
        <v>6.3683850182412849</v>
      </c>
      <c r="O187" s="11">
        <f t="shared" si="89"/>
        <v>6.3683850182412849</v>
      </c>
      <c r="P187" s="11">
        <f t="shared" si="90"/>
        <v>0</v>
      </c>
      <c r="Q187" s="11">
        <f t="shared" si="74"/>
        <v>5.964169023653989</v>
      </c>
      <c r="R187" s="11">
        <f t="shared" si="91"/>
        <v>5.964169023653989</v>
      </c>
      <c r="S187" s="11">
        <f t="shared" si="92"/>
        <v>0</v>
      </c>
      <c r="T187" s="11">
        <f t="shared" si="93"/>
        <v>4.3228990834831986</v>
      </c>
      <c r="U187" s="11">
        <f t="shared" si="94"/>
        <v>4.3228990834831986</v>
      </c>
      <c r="V187" s="11">
        <f t="shared" si="75"/>
        <v>0</v>
      </c>
      <c r="W187" s="11">
        <f t="shared" si="95"/>
        <v>5.6078971674050928</v>
      </c>
      <c r="X187" s="11">
        <f t="shared" si="96"/>
        <v>5.6078971674050928</v>
      </c>
      <c r="Y187" s="11">
        <f t="shared" si="76"/>
        <v>0</v>
      </c>
      <c r="Z187" s="11">
        <f t="shared" si="97"/>
        <v>6.183774691921001</v>
      </c>
      <c r="AA187" s="11">
        <f t="shared" si="98"/>
        <v>6.183774691921001</v>
      </c>
      <c r="AB187" s="11">
        <f t="shared" si="77"/>
        <v>0</v>
      </c>
      <c r="AC187" s="9">
        <f t="shared" si="99"/>
        <v>4.2011372080867861</v>
      </c>
      <c r="AD187" s="9">
        <f t="shared" si="100"/>
        <v>4.2011372080867861</v>
      </c>
      <c r="AE187" s="9">
        <f t="shared" si="78"/>
        <v>0</v>
      </c>
      <c r="AF187" s="9">
        <f t="shared" si="79"/>
        <v>4.5821909331556894</v>
      </c>
      <c r="AG187" s="9">
        <f t="shared" si="101"/>
        <v>4.5821909331556894</v>
      </c>
      <c r="AH187" s="9">
        <f t="shared" si="102"/>
        <v>0</v>
      </c>
      <c r="AI187" s="9">
        <f t="shared" si="80"/>
        <v>4.7907793271611041</v>
      </c>
      <c r="AJ187" s="9">
        <f t="shared" si="103"/>
        <v>4.7907793271611041</v>
      </c>
      <c r="AK187" s="9">
        <f t="shared" si="104"/>
        <v>0</v>
      </c>
      <c r="AL187" s="9">
        <f t="shared" si="81"/>
        <v>4.9703868911941802</v>
      </c>
      <c r="AM187" s="9">
        <f t="shared" si="105"/>
        <v>4.9703868911941802</v>
      </c>
      <c r="AN187" s="9">
        <f t="shared" si="106"/>
        <v>0</v>
      </c>
      <c r="AO187" s="9">
        <f t="shared" si="82"/>
        <v>4.4686950127134413</v>
      </c>
      <c r="AP187" s="9">
        <f t="shared" si="107"/>
        <v>4.4686950127134413</v>
      </c>
      <c r="AQ187" s="9">
        <f t="shared" si="108"/>
        <v>0</v>
      </c>
      <c r="AR187" s="10"/>
      <c r="AS187" s="10"/>
    </row>
    <row r="188" spans="2:45" hidden="1" x14ac:dyDescent="0.2">
      <c r="B188" s="15">
        <v>39508</v>
      </c>
      <c r="C188" s="13">
        <v>25.285663824124772</v>
      </c>
      <c r="D188" s="13">
        <v>25.285663824124772</v>
      </c>
      <c r="E188" s="14">
        <f t="shared" si="110"/>
        <v>0</v>
      </c>
      <c r="F188" s="8">
        <v>39538</v>
      </c>
      <c r="G188" s="9">
        <f t="shared" si="83"/>
        <v>3.9354290584585678</v>
      </c>
      <c r="H188" s="9">
        <f t="shared" si="109"/>
        <v>3.9354290584585678</v>
      </c>
      <c r="I188" s="9">
        <f t="shared" si="84"/>
        <v>0</v>
      </c>
      <c r="J188" s="10"/>
      <c r="K188" s="9">
        <f t="shared" si="85"/>
        <v>4.0221619999092724</v>
      </c>
      <c r="L188" s="9">
        <f t="shared" si="86"/>
        <v>4.0221619999092724</v>
      </c>
      <c r="M188" s="9">
        <f t="shared" si="87"/>
        <v>0</v>
      </c>
      <c r="N188" s="11">
        <f t="shared" si="88"/>
        <v>6.286943355792153</v>
      </c>
      <c r="O188" s="11">
        <f t="shared" si="89"/>
        <v>6.286943355792153</v>
      </c>
      <c r="P188" s="11">
        <f t="shared" si="90"/>
        <v>0</v>
      </c>
      <c r="Q188" s="11">
        <f t="shared" si="74"/>
        <v>5.8871951004049965</v>
      </c>
      <c r="R188" s="11">
        <f t="shared" si="91"/>
        <v>5.8871951004049965</v>
      </c>
      <c r="S188" s="11">
        <f t="shared" si="92"/>
        <v>0</v>
      </c>
      <c r="T188" s="11">
        <f t="shared" si="93"/>
        <v>4.2640658724967153</v>
      </c>
      <c r="U188" s="11">
        <f t="shared" si="94"/>
        <v>4.2640658724967153</v>
      </c>
      <c r="V188" s="11">
        <f t="shared" si="75"/>
        <v>0</v>
      </c>
      <c r="W188" s="11">
        <f t="shared" si="95"/>
        <v>5.5348610639341009</v>
      </c>
      <c r="X188" s="11">
        <f t="shared" si="96"/>
        <v>5.5348610639341009</v>
      </c>
      <c r="Y188" s="11">
        <f t="shared" si="76"/>
        <v>0</v>
      </c>
      <c r="Z188" s="11">
        <f t="shared" si="97"/>
        <v>6.1043734999200856</v>
      </c>
      <c r="AA188" s="11">
        <f t="shared" si="98"/>
        <v>6.1043734999200856</v>
      </c>
      <c r="AB188" s="11">
        <f t="shared" si="77"/>
        <v>0</v>
      </c>
      <c r="AC188" s="9">
        <f t="shared" si="99"/>
        <v>4.1436498129786337</v>
      </c>
      <c r="AD188" s="9">
        <f t="shared" si="100"/>
        <v>4.1436498129786337</v>
      </c>
      <c r="AE188" s="9">
        <f t="shared" si="78"/>
        <v>0</v>
      </c>
      <c r="AF188" s="9">
        <f t="shared" si="79"/>
        <v>4.5204918079635075</v>
      </c>
      <c r="AG188" s="9">
        <f t="shared" si="101"/>
        <v>4.5204918079635075</v>
      </c>
      <c r="AH188" s="9">
        <f t="shared" si="102"/>
        <v>0</v>
      </c>
      <c r="AI188" s="9">
        <f t="shared" si="80"/>
        <v>4.726774705508932</v>
      </c>
      <c r="AJ188" s="9">
        <f t="shared" si="103"/>
        <v>4.726774705508932</v>
      </c>
      <c r="AK188" s="9">
        <f t="shared" si="104"/>
        <v>0</v>
      </c>
      <c r="AL188" s="9">
        <f t="shared" si="81"/>
        <v>4.904397093880438</v>
      </c>
      <c r="AM188" s="9">
        <f t="shared" si="105"/>
        <v>4.904397093880438</v>
      </c>
      <c r="AN188" s="9">
        <f t="shared" si="106"/>
        <v>0</v>
      </c>
      <c r="AO188" s="9">
        <f t="shared" si="82"/>
        <v>4.4082503410302882</v>
      </c>
      <c r="AP188" s="9">
        <f t="shared" si="107"/>
        <v>4.4082503410302882</v>
      </c>
      <c r="AQ188" s="9">
        <f t="shared" si="108"/>
        <v>0</v>
      </c>
      <c r="AR188" s="10"/>
      <c r="AS188" s="10"/>
    </row>
    <row r="189" spans="2:45" hidden="1" x14ac:dyDescent="0.2">
      <c r="B189" s="15">
        <v>39539</v>
      </c>
      <c r="C189" s="13">
        <v>25.59753490865041</v>
      </c>
      <c r="D189" s="13">
        <v>25.59753490865041</v>
      </c>
      <c r="E189" s="14">
        <f t="shared" si="110"/>
        <v>0</v>
      </c>
      <c r="F189" s="8">
        <v>39568</v>
      </c>
      <c r="G189" s="9">
        <f t="shared" si="83"/>
        <v>3.8752975802301446</v>
      </c>
      <c r="H189" s="9">
        <f t="shared" si="109"/>
        <v>3.8752975802301446</v>
      </c>
      <c r="I189" s="9">
        <f t="shared" si="84"/>
        <v>0</v>
      </c>
      <c r="J189" s="10"/>
      <c r="K189" s="9">
        <f t="shared" si="85"/>
        <v>3.9609737989686478</v>
      </c>
      <c r="L189" s="9">
        <f t="shared" si="86"/>
        <v>3.9609737989686478</v>
      </c>
      <c r="M189" s="9">
        <f t="shared" si="87"/>
        <v>0</v>
      </c>
      <c r="N189" s="11">
        <f t="shared" si="88"/>
        <v>6.1981618799446565</v>
      </c>
      <c r="O189" s="11">
        <f t="shared" si="89"/>
        <v>6.1981618799446565</v>
      </c>
      <c r="P189" s="11">
        <f t="shared" si="90"/>
        <v>0</v>
      </c>
      <c r="Q189" s="11">
        <f t="shared" si="74"/>
        <v>5.8032840123659257</v>
      </c>
      <c r="R189" s="11">
        <f t="shared" si="91"/>
        <v>5.8032840123659257</v>
      </c>
      <c r="S189" s="11">
        <f t="shared" si="92"/>
        <v>0</v>
      </c>
      <c r="T189" s="11">
        <f t="shared" si="93"/>
        <v>4.1999304024786577</v>
      </c>
      <c r="U189" s="11">
        <f t="shared" si="94"/>
        <v>4.1999304024786577</v>
      </c>
      <c r="V189" s="11">
        <f t="shared" si="75"/>
        <v>0</v>
      </c>
      <c r="W189" s="11">
        <f t="shared" si="95"/>
        <v>5.4552426860509726</v>
      </c>
      <c r="X189" s="11">
        <f t="shared" si="96"/>
        <v>5.4552426860509726</v>
      </c>
      <c r="Y189" s="11">
        <f t="shared" si="76"/>
        <v>0</v>
      </c>
      <c r="Z189" s="11">
        <f t="shared" si="97"/>
        <v>6.0178163890028733</v>
      </c>
      <c r="AA189" s="11">
        <f t="shared" si="98"/>
        <v>6.0178163890028733</v>
      </c>
      <c r="AB189" s="11">
        <f t="shared" si="77"/>
        <v>0</v>
      </c>
      <c r="AC189" s="9">
        <f t="shared" si="99"/>
        <v>4.0809814485709488</v>
      </c>
      <c r="AD189" s="9">
        <f t="shared" si="100"/>
        <v>4.0809814485709488</v>
      </c>
      <c r="AE189" s="9">
        <f t="shared" si="78"/>
        <v>0</v>
      </c>
      <c r="AF189" s="9">
        <f t="shared" si="79"/>
        <v>4.4532321373191026</v>
      </c>
      <c r="AG189" s="9">
        <f t="shared" si="101"/>
        <v>4.4532321373191026</v>
      </c>
      <c r="AH189" s="9">
        <f t="shared" si="102"/>
        <v>0</v>
      </c>
      <c r="AI189" s="9">
        <f t="shared" si="80"/>
        <v>4.6570017588320427</v>
      </c>
      <c r="AJ189" s="9">
        <f t="shared" si="103"/>
        <v>4.6570017588320427</v>
      </c>
      <c r="AK189" s="9">
        <f t="shared" si="104"/>
        <v>0</v>
      </c>
      <c r="AL189" s="9">
        <f t="shared" si="81"/>
        <v>4.8324600604235073</v>
      </c>
      <c r="AM189" s="9">
        <f t="shared" si="105"/>
        <v>4.8324600604235073</v>
      </c>
      <c r="AN189" s="9">
        <f t="shared" si="106"/>
        <v>0</v>
      </c>
      <c r="AO189" s="9">
        <f t="shared" si="82"/>
        <v>4.3423581797240338</v>
      </c>
      <c r="AP189" s="9">
        <f t="shared" si="107"/>
        <v>4.3423581797240338</v>
      </c>
      <c r="AQ189" s="9">
        <f t="shared" si="108"/>
        <v>0</v>
      </c>
      <c r="AR189" s="10"/>
      <c r="AS189" s="10"/>
    </row>
    <row r="190" spans="2:45" hidden="1" x14ac:dyDescent="0.2">
      <c r="B190" s="15">
        <v>39569</v>
      </c>
      <c r="C190" s="13">
        <v>25.870987091459124</v>
      </c>
      <c r="D190" s="13">
        <v>25.870987091459124</v>
      </c>
      <c r="E190" s="14">
        <f t="shared" si="110"/>
        <v>0</v>
      </c>
      <c r="F190" s="8">
        <v>39599</v>
      </c>
      <c r="G190" s="9">
        <f t="shared" si="83"/>
        <v>3.8237664670011444</v>
      </c>
      <c r="H190" s="9">
        <f t="shared" si="109"/>
        <v>3.8237664670011444</v>
      </c>
      <c r="I190" s="9">
        <f t="shared" si="84"/>
        <v>0</v>
      </c>
      <c r="J190" s="10"/>
      <c r="K190" s="9">
        <f t="shared" si="85"/>
        <v>3.9085371018534971</v>
      </c>
      <c r="L190" s="9">
        <f t="shared" si="86"/>
        <v>3.9085371018534971</v>
      </c>
      <c r="M190" s="9">
        <f t="shared" si="87"/>
        <v>0</v>
      </c>
      <c r="N190" s="11">
        <f t="shared" si="88"/>
        <v>6.1220784637486361</v>
      </c>
      <c r="O190" s="11">
        <f t="shared" si="89"/>
        <v>6.1220784637486361</v>
      </c>
      <c r="P190" s="11">
        <f t="shared" si="90"/>
        <v>0</v>
      </c>
      <c r="Q190" s="11">
        <f t="shared" si="74"/>
        <v>5.731374391875903</v>
      </c>
      <c r="R190" s="11">
        <f t="shared" si="91"/>
        <v>5.731374391875903</v>
      </c>
      <c r="S190" s="11">
        <f t="shared" si="92"/>
        <v>0</v>
      </c>
      <c r="T190" s="11">
        <f t="shared" si="93"/>
        <v>4.1449679724026662</v>
      </c>
      <c r="U190" s="11">
        <f t="shared" si="94"/>
        <v>4.1449679724026662</v>
      </c>
      <c r="V190" s="11">
        <f t="shared" si="75"/>
        <v>0</v>
      </c>
      <c r="W190" s="11">
        <f t="shared" si="95"/>
        <v>5.387011806540257</v>
      </c>
      <c r="X190" s="11">
        <f t="shared" si="96"/>
        <v>5.387011806540257</v>
      </c>
      <c r="Y190" s="11">
        <f t="shared" si="76"/>
        <v>0</v>
      </c>
      <c r="Z190" s="11">
        <f t="shared" si="97"/>
        <v>5.9436391957114294</v>
      </c>
      <c r="AA190" s="11">
        <f t="shared" si="98"/>
        <v>5.9436391957114294</v>
      </c>
      <c r="AB190" s="11">
        <f t="shared" si="77"/>
        <v>0</v>
      </c>
      <c r="AC190" s="9">
        <f t="shared" si="99"/>
        <v>4.0272762898535612</v>
      </c>
      <c r="AD190" s="9">
        <f t="shared" si="100"/>
        <v>4.0272762898535612</v>
      </c>
      <c r="AE190" s="9">
        <f t="shared" si="78"/>
        <v>0</v>
      </c>
      <c r="AF190" s="9">
        <f t="shared" si="79"/>
        <v>4.3955923485456454</v>
      </c>
      <c r="AG190" s="9">
        <f t="shared" si="101"/>
        <v>4.3955923485456454</v>
      </c>
      <c r="AH190" s="9">
        <f t="shared" si="102"/>
        <v>0</v>
      </c>
      <c r="AI190" s="9">
        <f t="shared" si="80"/>
        <v>4.5972081578520463</v>
      </c>
      <c r="AJ190" s="9">
        <f t="shared" si="103"/>
        <v>4.5972081578520463</v>
      </c>
      <c r="AK190" s="9">
        <f t="shared" si="104"/>
        <v>0</v>
      </c>
      <c r="AL190" s="9">
        <f t="shared" si="81"/>
        <v>4.7708118933462647</v>
      </c>
      <c r="AM190" s="9">
        <f t="shared" si="105"/>
        <v>4.7708118933462647</v>
      </c>
      <c r="AN190" s="9">
        <f t="shared" si="106"/>
        <v>0</v>
      </c>
      <c r="AO190" s="9">
        <f t="shared" si="82"/>
        <v>4.2858903108937092</v>
      </c>
      <c r="AP190" s="9">
        <f t="shared" si="107"/>
        <v>4.2858903108937092</v>
      </c>
      <c r="AQ190" s="9">
        <f t="shared" si="108"/>
        <v>0</v>
      </c>
      <c r="AR190" s="10"/>
      <c r="AS190" s="10"/>
    </row>
    <row r="191" spans="2:45" hidden="1" x14ac:dyDescent="0.2">
      <c r="B191" s="15">
        <v>39600</v>
      </c>
      <c r="C191" s="13">
        <v>26.180598240589653</v>
      </c>
      <c r="D191" s="13">
        <v>26.180598240589653</v>
      </c>
      <c r="E191" s="14">
        <f t="shared" si="110"/>
        <v>0</v>
      </c>
      <c r="F191" s="8">
        <v>39629</v>
      </c>
      <c r="G191" s="9">
        <f t="shared" si="83"/>
        <v>3.7667207163555361</v>
      </c>
      <c r="H191" s="9">
        <f t="shared" si="109"/>
        <v>3.7667207163555361</v>
      </c>
      <c r="I191" s="9">
        <f t="shared" si="84"/>
        <v>0</v>
      </c>
      <c r="J191" s="10"/>
      <c r="K191" s="9">
        <f t="shared" si="85"/>
        <v>3.8504888556412107</v>
      </c>
      <c r="L191" s="9">
        <f t="shared" si="86"/>
        <v>3.8504888556412107</v>
      </c>
      <c r="M191" s="9">
        <f t="shared" si="87"/>
        <v>0</v>
      </c>
      <c r="N191" s="11">
        <f t="shared" si="88"/>
        <v>6.0378529285987055</v>
      </c>
      <c r="O191" s="11">
        <f t="shared" si="89"/>
        <v>6.0378529285987055</v>
      </c>
      <c r="P191" s="11">
        <f t="shared" si="90"/>
        <v>0</v>
      </c>
      <c r="Q191" s="11">
        <f t="shared" si="74"/>
        <v>5.6517693140413803</v>
      </c>
      <c r="R191" s="11">
        <f t="shared" si="91"/>
        <v>5.6517693140413803</v>
      </c>
      <c r="S191" s="11">
        <f t="shared" si="92"/>
        <v>0</v>
      </c>
      <c r="T191" s="11">
        <f t="shared" si="93"/>
        <v>4.0841237001848638</v>
      </c>
      <c r="U191" s="11">
        <f t="shared" si="94"/>
        <v>4.0841237001848638</v>
      </c>
      <c r="V191" s="11">
        <f t="shared" si="75"/>
        <v>0</v>
      </c>
      <c r="W191" s="11">
        <f t="shared" si="95"/>
        <v>5.31147915267342</v>
      </c>
      <c r="X191" s="11">
        <f t="shared" si="96"/>
        <v>5.31147915267342</v>
      </c>
      <c r="Y191" s="11">
        <f t="shared" si="76"/>
        <v>0</v>
      </c>
      <c r="Z191" s="11">
        <f t="shared" si="97"/>
        <v>5.8615238792172875</v>
      </c>
      <c r="AA191" s="11">
        <f t="shared" si="98"/>
        <v>5.8615238792172875</v>
      </c>
      <c r="AB191" s="11">
        <f t="shared" si="77"/>
        <v>0</v>
      </c>
      <c r="AC191" s="9">
        <f t="shared" si="99"/>
        <v>3.9678238367509016</v>
      </c>
      <c r="AD191" s="9">
        <f t="shared" si="100"/>
        <v>3.9678238367509016</v>
      </c>
      <c r="AE191" s="9">
        <f t="shared" si="78"/>
        <v>0</v>
      </c>
      <c r="AF191" s="9">
        <f t="shared" si="79"/>
        <v>4.3317841982535272</v>
      </c>
      <c r="AG191" s="9">
        <f t="shared" si="101"/>
        <v>4.3317841982535272</v>
      </c>
      <c r="AH191" s="9">
        <f t="shared" si="102"/>
        <v>0</v>
      </c>
      <c r="AI191" s="9">
        <f t="shared" si="80"/>
        <v>4.5310157036632566</v>
      </c>
      <c r="AJ191" s="9">
        <f t="shared" si="103"/>
        <v>4.5310157036632566</v>
      </c>
      <c r="AK191" s="9">
        <f t="shared" si="104"/>
        <v>0</v>
      </c>
      <c r="AL191" s="9">
        <f t="shared" si="81"/>
        <v>4.7025664053976746</v>
      </c>
      <c r="AM191" s="9">
        <f t="shared" si="105"/>
        <v>4.7025664053976746</v>
      </c>
      <c r="AN191" s="9">
        <f t="shared" si="106"/>
        <v>0</v>
      </c>
      <c r="AO191" s="9">
        <f t="shared" si="82"/>
        <v>4.223379494361013</v>
      </c>
      <c r="AP191" s="9">
        <f t="shared" si="107"/>
        <v>4.223379494361013</v>
      </c>
      <c r="AQ191" s="9">
        <f t="shared" si="108"/>
        <v>0</v>
      </c>
      <c r="AR191" s="10"/>
      <c r="AS191" s="10"/>
    </row>
    <row r="192" spans="2:45" hidden="1" x14ac:dyDescent="0.2">
      <c r="B192" s="15">
        <v>39630</v>
      </c>
      <c r="C192" s="13">
        <v>26.378719243561253</v>
      </c>
      <c r="D192" s="13">
        <v>26.378719243561253</v>
      </c>
      <c r="E192" s="14">
        <f t="shared" si="110"/>
        <v>0</v>
      </c>
      <c r="F192" s="8">
        <v>39660</v>
      </c>
      <c r="G192" s="9">
        <f t="shared" si="83"/>
        <v>3.7309196040843107</v>
      </c>
      <c r="H192" s="9">
        <f t="shared" si="109"/>
        <v>3.7309196040843107</v>
      </c>
      <c r="I192" s="9">
        <f t="shared" si="84"/>
        <v>0</v>
      </c>
      <c r="J192" s="10"/>
      <c r="K192" s="9">
        <f t="shared" si="85"/>
        <v>3.8140585912258231</v>
      </c>
      <c r="L192" s="9">
        <f t="shared" si="86"/>
        <v>3.8140585912258231</v>
      </c>
      <c r="M192" s="9">
        <f t="shared" si="87"/>
        <v>0</v>
      </c>
      <c r="N192" s="11">
        <f t="shared" si="88"/>
        <v>5.9849941651346326</v>
      </c>
      <c r="O192" s="11">
        <f t="shared" si="89"/>
        <v>5.9849941651346326</v>
      </c>
      <c r="P192" s="11">
        <f t="shared" si="90"/>
        <v>0</v>
      </c>
      <c r="Q192" s="11">
        <f t="shared" si="74"/>
        <v>5.6018102847243956</v>
      </c>
      <c r="R192" s="11">
        <f t="shared" si="91"/>
        <v>5.6018102847243956</v>
      </c>
      <c r="S192" s="11">
        <f t="shared" si="92"/>
        <v>0</v>
      </c>
      <c r="T192" s="11">
        <f t="shared" si="93"/>
        <v>4.0459386891002875</v>
      </c>
      <c r="U192" s="11">
        <f t="shared" si="94"/>
        <v>4.0459386891002875</v>
      </c>
      <c r="V192" s="11">
        <f t="shared" si="75"/>
        <v>0</v>
      </c>
      <c r="W192" s="11">
        <f t="shared" si="95"/>
        <v>5.2640759194680316</v>
      </c>
      <c r="X192" s="11">
        <f t="shared" si="96"/>
        <v>5.2640759194680316</v>
      </c>
      <c r="Y192" s="11">
        <f t="shared" si="76"/>
        <v>0</v>
      </c>
      <c r="Z192" s="11">
        <f t="shared" si="97"/>
        <v>5.8099894593573875</v>
      </c>
      <c r="AA192" s="11">
        <f t="shared" si="98"/>
        <v>5.8099894593573875</v>
      </c>
      <c r="AB192" s="11">
        <f t="shared" si="77"/>
        <v>0</v>
      </c>
      <c r="AC192" s="9">
        <f t="shared" si="99"/>
        <v>3.9305123118040051</v>
      </c>
      <c r="AD192" s="9">
        <f t="shared" si="100"/>
        <v>3.9305123118040051</v>
      </c>
      <c r="AE192" s="9">
        <f t="shared" si="78"/>
        <v>0</v>
      </c>
      <c r="AF192" s="9">
        <f t="shared" si="79"/>
        <v>4.2917390988977671</v>
      </c>
      <c r="AG192" s="9">
        <f t="shared" si="101"/>
        <v>4.2917390988977671</v>
      </c>
      <c r="AH192" s="9">
        <f t="shared" si="102"/>
        <v>0</v>
      </c>
      <c r="AI192" s="9">
        <f t="shared" si="80"/>
        <v>4.4894742486538775</v>
      </c>
      <c r="AJ192" s="9">
        <f t="shared" si="103"/>
        <v>4.4894742486538775</v>
      </c>
      <c r="AK192" s="9">
        <f t="shared" si="104"/>
        <v>0</v>
      </c>
      <c r="AL192" s="9">
        <f t="shared" si="81"/>
        <v>4.6597364952220577</v>
      </c>
      <c r="AM192" s="9">
        <f t="shared" si="105"/>
        <v>4.6597364952220577</v>
      </c>
      <c r="AN192" s="9">
        <f t="shared" si="106"/>
        <v>0</v>
      </c>
      <c r="AO192" s="9">
        <f t="shared" si="82"/>
        <v>4.18414858346011</v>
      </c>
      <c r="AP192" s="9">
        <f t="shared" si="107"/>
        <v>4.18414858346011</v>
      </c>
      <c r="AQ192" s="9">
        <f t="shared" si="108"/>
        <v>0</v>
      </c>
      <c r="AR192" s="10"/>
      <c r="AS192" s="10"/>
    </row>
    <row r="193" spans="2:45" hidden="1" x14ac:dyDescent="0.2">
      <c r="B193" s="15">
        <v>39661</v>
      </c>
      <c r="C193" s="13">
        <v>26.598686288685617</v>
      </c>
      <c r="D193" s="13">
        <v>26.598686288685617</v>
      </c>
      <c r="E193" s="14">
        <f t="shared" si="110"/>
        <v>0</v>
      </c>
      <c r="F193" s="8">
        <v>39691</v>
      </c>
      <c r="G193" s="9">
        <f t="shared" si="83"/>
        <v>3.6917956265037333</v>
      </c>
      <c r="H193" s="9">
        <f t="shared" si="109"/>
        <v>3.6917956265037333</v>
      </c>
      <c r="I193" s="9">
        <f t="shared" si="84"/>
        <v>0</v>
      </c>
      <c r="J193" s="10"/>
      <c r="K193" s="9">
        <f t="shared" si="85"/>
        <v>3.7742470670071269</v>
      </c>
      <c r="L193" s="9">
        <f t="shared" si="86"/>
        <v>3.7742470670071269</v>
      </c>
      <c r="M193" s="9">
        <f t="shared" si="87"/>
        <v>0</v>
      </c>
      <c r="N193" s="11">
        <f t="shared" si="88"/>
        <v>5.9272293375773728</v>
      </c>
      <c r="O193" s="11">
        <f t="shared" si="89"/>
        <v>5.9272293375773728</v>
      </c>
      <c r="P193" s="11">
        <f t="shared" si="90"/>
        <v>0</v>
      </c>
      <c r="Q193" s="11">
        <f t="shared" si="74"/>
        <v>5.5472143289301359</v>
      </c>
      <c r="R193" s="11">
        <f t="shared" si="91"/>
        <v>5.5472143289301359</v>
      </c>
      <c r="S193" s="11">
        <f t="shared" si="92"/>
        <v>0</v>
      </c>
      <c r="T193" s="11">
        <f t="shared" si="93"/>
        <v>4.0042095521318863</v>
      </c>
      <c r="U193" s="11">
        <f t="shared" si="94"/>
        <v>4.0042095521318863</v>
      </c>
      <c r="V193" s="11">
        <f t="shared" si="75"/>
        <v>0</v>
      </c>
      <c r="W193" s="11">
        <f t="shared" si="95"/>
        <v>5.2122729749359102</v>
      </c>
      <c r="X193" s="11">
        <f t="shared" si="96"/>
        <v>5.2122729749359102</v>
      </c>
      <c r="Y193" s="11">
        <f t="shared" si="76"/>
        <v>0</v>
      </c>
      <c r="Z193" s="11">
        <f t="shared" si="97"/>
        <v>5.7536718938037792</v>
      </c>
      <c r="AA193" s="11">
        <f t="shared" si="98"/>
        <v>5.7536718938037792</v>
      </c>
      <c r="AB193" s="11">
        <f t="shared" si="77"/>
        <v>0</v>
      </c>
      <c r="AC193" s="9">
        <f t="shared" si="99"/>
        <v>3.8897377332249814</v>
      </c>
      <c r="AD193" s="9">
        <f t="shared" si="100"/>
        <v>3.8897377332249814</v>
      </c>
      <c r="AE193" s="9">
        <f t="shared" si="78"/>
        <v>0</v>
      </c>
      <c r="AF193" s="9">
        <f t="shared" si="79"/>
        <v>4.2479772303407941</v>
      </c>
      <c r="AG193" s="9">
        <f t="shared" si="101"/>
        <v>4.2479772303407941</v>
      </c>
      <c r="AH193" s="9">
        <f t="shared" si="102"/>
        <v>0</v>
      </c>
      <c r="AI193" s="9">
        <f t="shared" si="80"/>
        <v>4.4440771408171527</v>
      </c>
      <c r="AJ193" s="9">
        <f t="shared" si="103"/>
        <v>4.4440771408171527</v>
      </c>
      <c r="AK193" s="9">
        <f t="shared" si="104"/>
        <v>0</v>
      </c>
      <c r="AL193" s="9">
        <f t="shared" si="81"/>
        <v>4.6129313447900193</v>
      </c>
      <c r="AM193" s="9">
        <f t="shared" si="105"/>
        <v>4.6129313447900193</v>
      </c>
      <c r="AN193" s="9">
        <f t="shared" si="106"/>
        <v>0</v>
      </c>
      <c r="AO193" s="9">
        <f t="shared" si="82"/>
        <v>4.1412764719199826</v>
      </c>
      <c r="AP193" s="9">
        <f t="shared" si="107"/>
        <v>4.1412764719199826</v>
      </c>
      <c r="AQ193" s="9">
        <f t="shared" si="108"/>
        <v>0</v>
      </c>
      <c r="AR193" s="10"/>
      <c r="AS193" s="10"/>
    </row>
    <row r="194" spans="2:45" hidden="1" x14ac:dyDescent="0.2">
      <c r="B194" s="15">
        <v>39692</v>
      </c>
      <c r="C194" s="13">
        <v>26.747088712964725</v>
      </c>
      <c r="D194" s="13">
        <v>26.747088712964725</v>
      </c>
      <c r="E194" s="14">
        <f t="shared" si="110"/>
        <v>0</v>
      </c>
      <c r="F194" s="8">
        <v>39721</v>
      </c>
      <c r="G194" s="9">
        <f t="shared" si="83"/>
        <v>3.6657638645924724</v>
      </c>
      <c r="H194" s="9">
        <f t="shared" si="109"/>
        <v>3.6657638645924724</v>
      </c>
      <c r="I194" s="9">
        <f t="shared" si="84"/>
        <v>0</v>
      </c>
      <c r="J194" s="10"/>
      <c r="K194" s="9">
        <f t="shared" si="85"/>
        <v>3.747757834984359</v>
      </c>
      <c r="L194" s="9">
        <f t="shared" si="86"/>
        <v>3.747757834984359</v>
      </c>
      <c r="M194" s="9">
        <f t="shared" si="87"/>
        <v>0</v>
      </c>
      <c r="N194" s="11">
        <f t="shared" si="88"/>
        <v>5.8887945890981648</v>
      </c>
      <c r="O194" s="11">
        <f t="shared" si="89"/>
        <v>5.8887945890981648</v>
      </c>
      <c r="P194" s="11">
        <f t="shared" si="90"/>
        <v>0</v>
      </c>
      <c r="Q194" s="11">
        <f t="shared" si="74"/>
        <v>5.5108880397733948</v>
      </c>
      <c r="R194" s="11">
        <f t="shared" si="91"/>
        <v>5.5108880397733948</v>
      </c>
      <c r="S194" s="11">
        <f t="shared" si="92"/>
        <v>0</v>
      </c>
      <c r="T194" s="11">
        <f t="shared" si="93"/>
        <v>3.9764444059095583</v>
      </c>
      <c r="U194" s="11">
        <f t="shared" si="94"/>
        <v>3.9764444059095583</v>
      </c>
      <c r="V194" s="11">
        <f t="shared" si="75"/>
        <v>0</v>
      </c>
      <c r="W194" s="11">
        <f t="shared" si="95"/>
        <v>5.177805060328172</v>
      </c>
      <c r="X194" s="11">
        <f t="shared" si="96"/>
        <v>5.177805060328172</v>
      </c>
      <c r="Y194" s="11">
        <f t="shared" si="76"/>
        <v>0</v>
      </c>
      <c r="Z194" s="11">
        <f t="shared" si="97"/>
        <v>5.7162001041603574</v>
      </c>
      <c r="AA194" s="11">
        <f t="shared" si="98"/>
        <v>5.7162001041603574</v>
      </c>
      <c r="AB194" s="11">
        <f t="shared" si="77"/>
        <v>0</v>
      </c>
      <c r="AC194" s="9">
        <f t="shared" si="99"/>
        <v>3.8626077176376068</v>
      </c>
      <c r="AD194" s="9">
        <f t="shared" si="100"/>
        <v>3.8626077176376068</v>
      </c>
      <c r="AE194" s="9">
        <f t="shared" si="78"/>
        <v>0</v>
      </c>
      <c r="AF194" s="9">
        <f t="shared" si="79"/>
        <v>4.2188595737650854</v>
      </c>
      <c r="AG194" s="9">
        <f t="shared" si="101"/>
        <v>4.2188595737650854</v>
      </c>
      <c r="AH194" s="9">
        <f t="shared" si="102"/>
        <v>0</v>
      </c>
      <c r="AI194" s="9">
        <f t="shared" si="80"/>
        <v>4.4138714517296469</v>
      </c>
      <c r="AJ194" s="9">
        <f t="shared" si="103"/>
        <v>4.4138714517296469</v>
      </c>
      <c r="AK194" s="9">
        <f t="shared" si="104"/>
        <v>0</v>
      </c>
      <c r="AL194" s="9">
        <f t="shared" si="81"/>
        <v>4.5817887921250158</v>
      </c>
      <c r="AM194" s="9">
        <f t="shared" si="105"/>
        <v>4.5817887921250158</v>
      </c>
      <c r="AN194" s="9">
        <f t="shared" si="106"/>
        <v>0</v>
      </c>
      <c r="AO194" s="9">
        <f t="shared" si="82"/>
        <v>4.1127508293534243</v>
      </c>
      <c r="AP194" s="9">
        <f t="shared" si="107"/>
        <v>4.1127508293534243</v>
      </c>
      <c r="AQ194" s="9">
        <f t="shared" si="108"/>
        <v>0</v>
      </c>
      <c r="AR194" s="10"/>
      <c r="AS194" s="10"/>
    </row>
    <row r="195" spans="2:45" hidden="1" x14ac:dyDescent="0.2">
      <c r="B195" s="15">
        <v>39722</v>
      </c>
      <c r="C195" s="13">
        <v>26.894737825445464</v>
      </c>
      <c r="D195" s="13">
        <v>26.894737825445464</v>
      </c>
      <c r="E195" s="14">
        <f t="shared" si="110"/>
        <v>0</v>
      </c>
      <c r="F195" s="8">
        <v>39752</v>
      </c>
      <c r="G195" s="9">
        <f t="shared" si="83"/>
        <v>3.6401493411075103</v>
      </c>
      <c r="H195" s="9">
        <f t="shared" si="109"/>
        <v>3.6401493411075103</v>
      </c>
      <c r="I195" s="9">
        <f t="shared" si="84"/>
        <v>0</v>
      </c>
      <c r="J195" s="10"/>
      <c r="K195" s="9">
        <f t="shared" si="85"/>
        <v>3.7216931737424979</v>
      </c>
      <c r="L195" s="9">
        <f t="shared" si="86"/>
        <v>3.7216931737424979</v>
      </c>
      <c r="M195" s="9">
        <f t="shared" si="87"/>
        <v>0</v>
      </c>
      <c r="N195" s="11">
        <f t="shared" si="88"/>
        <v>5.8509758747554601</v>
      </c>
      <c r="O195" s="11">
        <f t="shared" si="89"/>
        <v>5.8509758747554601</v>
      </c>
      <c r="P195" s="11">
        <f t="shared" si="90"/>
        <v>0</v>
      </c>
      <c r="Q195" s="11">
        <f t="shared" si="74"/>
        <v>5.4751439902580854</v>
      </c>
      <c r="R195" s="11">
        <f t="shared" si="91"/>
        <v>5.4751439902580854</v>
      </c>
      <c r="S195" s="11">
        <f t="shared" si="92"/>
        <v>0</v>
      </c>
      <c r="T195" s="11">
        <f t="shared" si="93"/>
        <v>3.9491242808869194</v>
      </c>
      <c r="U195" s="11">
        <f t="shared" si="94"/>
        <v>3.9491242808869194</v>
      </c>
      <c r="V195" s="11">
        <f t="shared" si="75"/>
        <v>0</v>
      </c>
      <c r="W195" s="11">
        <f t="shared" si="95"/>
        <v>5.1438895992384754</v>
      </c>
      <c r="X195" s="11">
        <f t="shared" si="96"/>
        <v>5.1438895992384754</v>
      </c>
      <c r="Y195" s="11">
        <f t="shared" si="76"/>
        <v>0</v>
      </c>
      <c r="Z195" s="11">
        <f t="shared" si="97"/>
        <v>5.679328914299413</v>
      </c>
      <c r="AA195" s="11">
        <f t="shared" si="98"/>
        <v>5.679328914299413</v>
      </c>
      <c r="AB195" s="11">
        <f t="shared" si="77"/>
        <v>0</v>
      </c>
      <c r="AC195" s="9">
        <f t="shared" si="99"/>
        <v>3.8359125433432544</v>
      </c>
      <c r="AD195" s="9">
        <f t="shared" si="100"/>
        <v>3.8359125433432544</v>
      </c>
      <c r="AE195" s="9">
        <f t="shared" si="78"/>
        <v>0</v>
      </c>
      <c r="AF195" s="9">
        <f t="shared" si="79"/>
        <v>4.190208616494961</v>
      </c>
      <c r="AG195" s="9">
        <f t="shared" si="101"/>
        <v>4.190208616494961</v>
      </c>
      <c r="AH195" s="9">
        <f t="shared" si="102"/>
        <v>0</v>
      </c>
      <c r="AI195" s="9">
        <f t="shared" si="80"/>
        <v>4.3841499009891001</v>
      </c>
      <c r="AJ195" s="9">
        <f t="shared" si="103"/>
        <v>4.3841499009891001</v>
      </c>
      <c r="AK195" s="9">
        <f t="shared" si="104"/>
        <v>0</v>
      </c>
      <c r="AL195" s="9">
        <f t="shared" si="81"/>
        <v>4.5511453939048456</v>
      </c>
      <c r="AM195" s="9">
        <f t="shared" si="105"/>
        <v>4.5511453939048456</v>
      </c>
      <c r="AN195" s="9">
        <f t="shared" si="106"/>
        <v>0</v>
      </c>
      <c r="AO195" s="9">
        <f t="shared" si="82"/>
        <v>4.0846823972612931</v>
      </c>
      <c r="AP195" s="9">
        <f t="shared" si="107"/>
        <v>4.0846823972612931</v>
      </c>
      <c r="AQ195" s="9">
        <f t="shared" si="108"/>
        <v>0</v>
      </c>
      <c r="AR195" s="10"/>
      <c r="AS195" s="10"/>
    </row>
    <row r="196" spans="2:45" hidden="1" x14ac:dyDescent="0.2">
      <c r="B196" s="15">
        <v>39753</v>
      </c>
      <c r="C196" s="13">
        <v>26.820159957406723</v>
      </c>
      <c r="D196" s="13">
        <v>26.820159957406723</v>
      </c>
      <c r="E196" s="14">
        <f t="shared" si="110"/>
        <v>0</v>
      </c>
      <c r="F196" s="8">
        <v>39782</v>
      </c>
      <c r="G196" s="9">
        <f t="shared" si="83"/>
        <v>3.6530520398904676</v>
      </c>
      <c r="H196" s="9">
        <f t="shared" si="109"/>
        <v>3.6530520398904676</v>
      </c>
      <c r="I196" s="9">
        <f t="shared" si="84"/>
        <v>0</v>
      </c>
      <c r="J196" s="10"/>
      <c r="K196" s="9">
        <f t="shared" si="85"/>
        <v>3.7348226185701954</v>
      </c>
      <c r="L196" s="9">
        <f t="shared" si="86"/>
        <v>3.7348226185701954</v>
      </c>
      <c r="M196" s="9">
        <f t="shared" si="87"/>
        <v>0</v>
      </c>
      <c r="N196" s="11">
        <f t="shared" si="88"/>
        <v>5.8700261405083687</v>
      </c>
      <c r="O196" s="11">
        <f t="shared" si="89"/>
        <v>5.8700261405083687</v>
      </c>
      <c r="P196" s="11">
        <f t="shared" si="90"/>
        <v>0</v>
      </c>
      <c r="Q196" s="11">
        <f t="shared" si="74"/>
        <v>5.4931491936127337</v>
      </c>
      <c r="R196" s="11">
        <f t="shared" si="91"/>
        <v>5.4931491936127337</v>
      </c>
      <c r="S196" s="11">
        <f t="shared" si="92"/>
        <v>0</v>
      </c>
      <c r="T196" s="11">
        <f t="shared" si="93"/>
        <v>3.9628861353319884</v>
      </c>
      <c r="U196" s="11">
        <f t="shared" si="94"/>
        <v>3.9628861353319884</v>
      </c>
      <c r="V196" s="11">
        <f t="shared" si="75"/>
        <v>0</v>
      </c>
      <c r="W196" s="11">
        <f t="shared" si="95"/>
        <v>5.160973695250739</v>
      </c>
      <c r="X196" s="11">
        <f t="shared" si="96"/>
        <v>5.160973695250739</v>
      </c>
      <c r="Y196" s="11">
        <f t="shared" si="76"/>
        <v>0</v>
      </c>
      <c r="Z196" s="11">
        <f t="shared" si="97"/>
        <v>5.6979018874341385</v>
      </c>
      <c r="AA196" s="11">
        <f t="shared" si="98"/>
        <v>5.6979018874341385</v>
      </c>
      <c r="AB196" s="11">
        <f t="shared" si="77"/>
        <v>0</v>
      </c>
      <c r="AC196" s="9">
        <f t="shared" si="99"/>
        <v>3.8493595939230083</v>
      </c>
      <c r="AD196" s="9">
        <f t="shared" si="100"/>
        <v>3.8493595939230083</v>
      </c>
      <c r="AE196" s="9">
        <f t="shared" si="78"/>
        <v>0</v>
      </c>
      <c r="AF196" s="9">
        <f t="shared" si="79"/>
        <v>4.2046408456057947</v>
      </c>
      <c r="AG196" s="9">
        <f t="shared" si="101"/>
        <v>4.2046408456057947</v>
      </c>
      <c r="AH196" s="9">
        <f t="shared" si="102"/>
        <v>0</v>
      </c>
      <c r="AI196" s="9">
        <f t="shared" si="80"/>
        <v>4.3991214157546512</v>
      </c>
      <c r="AJ196" s="9">
        <f t="shared" si="103"/>
        <v>4.3991214157546512</v>
      </c>
      <c r="AK196" s="9">
        <f t="shared" si="104"/>
        <v>0</v>
      </c>
      <c r="AL196" s="9">
        <f t="shared" si="81"/>
        <v>4.5665812671176811</v>
      </c>
      <c r="AM196" s="9">
        <f t="shared" si="105"/>
        <v>4.5665812671176811</v>
      </c>
      <c r="AN196" s="9">
        <f t="shared" si="106"/>
        <v>0</v>
      </c>
      <c r="AO196" s="9">
        <f t="shared" si="82"/>
        <v>4.0988211933551293</v>
      </c>
      <c r="AP196" s="9">
        <f t="shared" si="107"/>
        <v>4.0988211933551293</v>
      </c>
      <c r="AQ196" s="9">
        <f t="shared" si="108"/>
        <v>0</v>
      </c>
      <c r="AR196" s="10"/>
      <c r="AS196" s="10"/>
    </row>
    <row r="197" spans="2:45" hidden="1" x14ac:dyDescent="0.2">
      <c r="B197" s="15">
        <v>39783</v>
      </c>
      <c r="C197" s="13">
        <v>26.750101960158212</v>
      </c>
      <c r="D197" s="13">
        <v>26.750101960158212</v>
      </c>
      <c r="E197" s="14">
        <f t="shared" si="110"/>
        <v>0</v>
      </c>
      <c r="F197" s="8">
        <v>39813</v>
      </c>
      <c r="G197" s="9">
        <f t="shared" si="83"/>
        <v>3.6652382927688061</v>
      </c>
      <c r="H197" s="9">
        <f t="shared" si="109"/>
        <v>3.6652382927688061</v>
      </c>
      <c r="I197" s="9">
        <f t="shared" si="84"/>
        <v>0</v>
      </c>
      <c r="J197" s="10"/>
      <c r="K197" s="9">
        <f t="shared" si="85"/>
        <v>3.7472230270051998</v>
      </c>
      <c r="L197" s="9">
        <f t="shared" si="86"/>
        <v>3.7472230270051998</v>
      </c>
      <c r="M197" s="9">
        <f t="shared" si="87"/>
        <v>0</v>
      </c>
      <c r="N197" s="11">
        <f t="shared" si="88"/>
        <v>5.8880186054778774</v>
      </c>
      <c r="O197" s="11">
        <f t="shared" si="89"/>
        <v>5.8880186054778774</v>
      </c>
      <c r="P197" s="11">
        <f t="shared" si="90"/>
        <v>0</v>
      </c>
      <c r="Q197" s="11">
        <f t="shared" si="74"/>
        <v>5.5101546251814746</v>
      </c>
      <c r="R197" s="11">
        <f t="shared" si="91"/>
        <v>5.5101546251814746</v>
      </c>
      <c r="S197" s="11">
        <f t="shared" si="92"/>
        <v>0</v>
      </c>
      <c r="T197" s="11">
        <f t="shared" si="93"/>
        <v>3.9758838376858572</v>
      </c>
      <c r="U197" s="11">
        <f t="shared" si="94"/>
        <v>3.9758838376858572</v>
      </c>
      <c r="V197" s="11">
        <f t="shared" si="75"/>
        <v>0</v>
      </c>
      <c r="W197" s="11">
        <f t="shared" si="95"/>
        <v>5.1771091656438202</v>
      </c>
      <c r="X197" s="11">
        <f t="shared" si="96"/>
        <v>5.1771091656438202</v>
      </c>
      <c r="Y197" s="11">
        <f t="shared" si="76"/>
        <v>0</v>
      </c>
      <c r="Z197" s="11">
        <f t="shared" si="97"/>
        <v>5.7154435623294182</v>
      </c>
      <c r="AA197" s="11">
        <f t="shared" si="98"/>
        <v>5.7154435623294182</v>
      </c>
      <c r="AB197" s="11">
        <f t="shared" si="77"/>
        <v>0</v>
      </c>
      <c r="AC197" s="9">
        <f t="shared" si="99"/>
        <v>3.8620599724708775</v>
      </c>
      <c r="AD197" s="9">
        <f t="shared" si="100"/>
        <v>3.8620599724708775</v>
      </c>
      <c r="AE197" s="9">
        <f t="shared" si="78"/>
        <v>0</v>
      </c>
      <c r="AF197" s="9">
        <f t="shared" si="79"/>
        <v>4.2182716988482989</v>
      </c>
      <c r="AG197" s="9">
        <f t="shared" si="101"/>
        <v>4.2182716988482989</v>
      </c>
      <c r="AH197" s="9">
        <f t="shared" si="102"/>
        <v>0</v>
      </c>
      <c r="AI197" s="9">
        <f t="shared" si="80"/>
        <v>4.4132616098313946</v>
      </c>
      <c r="AJ197" s="9">
        <f t="shared" si="103"/>
        <v>4.4132616098313946</v>
      </c>
      <c r="AK197" s="9">
        <f t="shared" si="104"/>
        <v>0</v>
      </c>
      <c r="AL197" s="9">
        <f t="shared" si="81"/>
        <v>4.5811600352912079</v>
      </c>
      <c r="AM197" s="9">
        <f t="shared" si="105"/>
        <v>4.5811600352912079</v>
      </c>
      <c r="AN197" s="9">
        <f t="shared" si="106"/>
        <v>0</v>
      </c>
      <c r="AO197" s="9">
        <f t="shared" si="82"/>
        <v>4.1121749069845865</v>
      </c>
      <c r="AP197" s="9">
        <f t="shared" si="107"/>
        <v>4.1121749069845865</v>
      </c>
      <c r="AQ197" s="9">
        <f t="shared" si="108"/>
        <v>0</v>
      </c>
      <c r="AR197" s="10"/>
      <c r="AS197" s="10"/>
    </row>
    <row r="198" spans="2:45" hidden="1" x14ac:dyDescent="0.2">
      <c r="B198" s="15">
        <v>39814</v>
      </c>
      <c r="C198" s="13">
        <v>26.728255918005448</v>
      </c>
      <c r="D198" s="13">
        <v>26.728255918005448</v>
      </c>
      <c r="E198" s="14">
        <f t="shared" si="110"/>
        <v>0</v>
      </c>
      <c r="F198" s="8">
        <v>39844</v>
      </c>
      <c r="G198" s="9">
        <f t="shared" si="83"/>
        <v>3.6690513733045949</v>
      </c>
      <c r="H198" s="9">
        <f t="shared" si="109"/>
        <v>3.6690513733045949</v>
      </c>
      <c r="I198" s="9">
        <f t="shared" si="84"/>
        <v>0</v>
      </c>
      <c r="J198" s="10"/>
      <c r="K198" s="9">
        <f t="shared" si="85"/>
        <v>3.7511031168499942</v>
      </c>
      <c r="L198" s="9">
        <f t="shared" si="86"/>
        <v>3.7511031168499942</v>
      </c>
      <c r="M198" s="9">
        <f t="shared" si="87"/>
        <v>0</v>
      </c>
      <c r="N198" s="11">
        <f t="shared" si="88"/>
        <v>5.8936484507347435</v>
      </c>
      <c r="O198" s="11">
        <f t="shared" si="89"/>
        <v>5.8936484507347435</v>
      </c>
      <c r="P198" s="11">
        <f t="shared" si="90"/>
        <v>0</v>
      </c>
      <c r="Q198" s="11">
        <f t="shared" ref="Q198:Q261" si="111">(+$D$315/$D198)-1</f>
        <v>5.5154756275244257</v>
      </c>
      <c r="R198" s="11">
        <f t="shared" si="91"/>
        <v>5.5154756275244257</v>
      </c>
      <c r="S198" s="11">
        <f t="shared" si="92"/>
        <v>0</v>
      </c>
      <c r="T198" s="11">
        <f t="shared" si="93"/>
        <v>3.9799508208963887</v>
      </c>
      <c r="U198" s="11">
        <f t="shared" si="94"/>
        <v>3.9799508208963887</v>
      </c>
      <c r="V198" s="11">
        <f t="shared" ref="V198:V261" si="112">T198-U198</f>
        <v>0</v>
      </c>
      <c r="W198" s="11">
        <f t="shared" si="95"/>
        <v>5.1821579569914054</v>
      </c>
      <c r="X198" s="11">
        <f t="shared" si="96"/>
        <v>5.1821579569914054</v>
      </c>
      <c r="Y198" s="11">
        <f t="shared" ref="Y198:Y261" si="113">W198-X198</f>
        <v>0</v>
      </c>
      <c r="Z198" s="11">
        <f t="shared" si="97"/>
        <v>5.7209323552976983</v>
      </c>
      <c r="AA198" s="11">
        <f t="shared" si="98"/>
        <v>5.7209323552976983</v>
      </c>
      <c r="AB198" s="11">
        <f t="shared" ref="AB198:AB261" si="114">Z198-AA198</f>
        <v>0</v>
      </c>
      <c r="AC198" s="9">
        <f t="shared" si="99"/>
        <v>3.8660339230134682</v>
      </c>
      <c r="AD198" s="9">
        <f t="shared" si="100"/>
        <v>3.8660339230134682</v>
      </c>
      <c r="AE198" s="9">
        <f t="shared" ref="AE198:AE261" si="115">AC198-AD198</f>
        <v>0</v>
      </c>
      <c r="AF198" s="9">
        <f t="shared" ref="AF198:AF261" si="116">($D$310/C198)-1</f>
        <v>4.2225367950763255</v>
      </c>
      <c r="AG198" s="9">
        <f t="shared" si="101"/>
        <v>4.2225367950763255</v>
      </c>
      <c r="AH198" s="9">
        <f t="shared" si="102"/>
        <v>0</v>
      </c>
      <c r="AI198" s="9">
        <f t="shared" ref="AI198:AI261" si="117">($D$311/C198)-1</f>
        <v>4.4176860788904717</v>
      </c>
      <c r="AJ198" s="9">
        <f t="shared" si="103"/>
        <v>4.4176860788904717</v>
      </c>
      <c r="AK198" s="9">
        <f t="shared" si="104"/>
        <v>0</v>
      </c>
      <c r="AL198" s="9">
        <f t="shared" ref="AL198:AL261" si="118">($D$312/$D198)-1</f>
        <v>4.5857217342575121</v>
      </c>
      <c r="AM198" s="9">
        <f t="shared" si="105"/>
        <v>4.5857217342575121</v>
      </c>
      <c r="AN198" s="9">
        <f t="shared" si="106"/>
        <v>0</v>
      </c>
      <c r="AO198" s="9">
        <f t="shared" ref="AO198:AO261" si="119">($D$309/$D198)-1</f>
        <v>4.1163532861819752</v>
      </c>
      <c r="AP198" s="9">
        <f t="shared" si="107"/>
        <v>4.1163532861819752</v>
      </c>
      <c r="AQ198" s="9">
        <f t="shared" si="108"/>
        <v>0</v>
      </c>
      <c r="AR198" s="10"/>
      <c r="AS198" s="10"/>
    </row>
    <row r="199" spans="2:45" hidden="1" x14ac:dyDescent="0.2">
      <c r="B199" s="15">
        <v>39845</v>
      </c>
      <c r="C199" s="13">
        <v>26.765921507924006</v>
      </c>
      <c r="D199" s="13">
        <v>26.765921507924006</v>
      </c>
      <c r="E199" s="14">
        <f t="shared" si="110"/>
        <v>0</v>
      </c>
      <c r="F199" s="8">
        <v>39872</v>
      </c>
      <c r="G199" s="9">
        <f t="shared" ref="G199:G262" si="120">(+$D$305/C199)-1</f>
        <v>3.6624809821344826</v>
      </c>
      <c r="H199" s="9">
        <f t="shared" si="109"/>
        <v>3.6624809821344826</v>
      </c>
      <c r="I199" s="9">
        <f t="shared" ref="I199:I262" si="121">+G199-H199</f>
        <v>0</v>
      </c>
      <c r="J199" s="10"/>
      <c r="K199" s="9">
        <f t="shared" ref="K199:K262" si="122">(+$D$306/C199)-1</f>
        <v>3.7444172606725008</v>
      </c>
      <c r="L199" s="9">
        <f t="shared" ref="L199:L262" si="123">+$D$306/C199-1</f>
        <v>3.7444172606725008</v>
      </c>
      <c r="M199" s="9">
        <f t="shared" ref="M199:M262" si="124">L199-K199</f>
        <v>0</v>
      </c>
      <c r="N199" s="11">
        <f t="shared" ref="N199:N262" si="125">(+$D$317/$D199)-1</f>
        <v>5.8839475579217986</v>
      </c>
      <c r="O199" s="11">
        <f t="shared" ref="O199:O262" si="126">$D$317/$D199-1</f>
        <v>5.8839475579217986</v>
      </c>
      <c r="P199" s="11">
        <f t="shared" ref="P199:P262" si="127">N199-O199</f>
        <v>0</v>
      </c>
      <c r="Q199" s="11">
        <f t="shared" si="111"/>
        <v>5.5063069077761435</v>
      </c>
      <c r="R199" s="11">
        <f t="shared" ref="R199:R262" si="128">$D$315/$D199-1</f>
        <v>5.5063069077761435</v>
      </c>
      <c r="S199" s="11">
        <f t="shared" ref="S199:S262" si="129">Q199-R199</f>
        <v>0</v>
      </c>
      <c r="T199" s="11">
        <f t="shared" ref="T199:T262" si="130">(+$D$308/$D199)-1</f>
        <v>3.9729429252265565</v>
      </c>
      <c r="U199" s="11">
        <f t="shared" ref="U199:U262" si="131">$D$308/$D199-1</f>
        <v>3.9729429252265565</v>
      </c>
      <c r="V199" s="11">
        <f t="shared" si="112"/>
        <v>0</v>
      </c>
      <c r="W199" s="11">
        <f t="shared" ref="W199:W262" si="132">(+$D$314/$D199)-1</f>
        <v>5.1734582891562875</v>
      </c>
      <c r="X199" s="11">
        <f t="shared" ref="X199:X262" si="133">$D$314/$D199-1</f>
        <v>5.1734582891562875</v>
      </c>
      <c r="Y199" s="11">
        <f t="shared" si="113"/>
        <v>0</v>
      </c>
      <c r="Z199" s="11">
        <f t="shared" ref="Z199:Z262" si="134">(+$D$316/$D199)-1</f>
        <v>5.711474512350275</v>
      </c>
      <c r="AA199" s="11">
        <f t="shared" ref="AA199:AA262" si="135">$D$316/$D199-1</f>
        <v>5.711474512350275</v>
      </c>
      <c r="AB199" s="11">
        <f t="shared" si="114"/>
        <v>0</v>
      </c>
      <c r="AC199" s="9">
        <f t="shared" ref="AC199:AC262" si="136">($D$307/C199)-1</f>
        <v>3.8591863336928558</v>
      </c>
      <c r="AD199" s="9">
        <f t="shared" ref="AD199:AD262" si="137">$D$307/D199-1</f>
        <v>3.8591863336928558</v>
      </c>
      <c r="AE199" s="9">
        <f t="shared" si="115"/>
        <v>0</v>
      </c>
      <c r="AF199" s="9">
        <f t="shared" si="116"/>
        <v>4.2151875271200669</v>
      </c>
      <c r="AG199" s="9">
        <f t="shared" ref="AG199:AG262" si="138">$D$310/D199-1</f>
        <v>4.2151875271200669</v>
      </c>
      <c r="AH199" s="9">
        <f t="shared" ref="AH199:AH262" si="139">AF199-AG199</f>
        <v>0</v>
      </c>
      <c r="AI199" s="9">
        <f t="shared" si="117"/>
        <v>4.4100621925955599</v>
      </c>
      <c r="AJ199" s="9">
        <f t="shared" ref="AJ199:AJ262" si="140">$D$311/D199-1</f>
        <v>4.4100621925955599</v>
      </c>
      <c r="AK199" s="9">
        <f t="shared" ref="AK199:AK262" si="141">AI199-AJ199</f>
        <v>0</v>
      </c>
      <c r="AL199" s="9">
        <f t="shared" si="118"/>
        <v>4.5778613845146712</v>
      </c>
      <c r="AM199" s="9">
        <f t="shared" ref="AM199:AM262" si="142">$D$312/$D199-1</f>
        <v>4.5778613845146712</v>
      </c>
      <c r="AN199" s="9">
        <f t="shared" ref="AN199:AN262" si="143">AL199-AM199</f>
        <v>0</v>
      </c>
      <c r="AO199" s="9">
        <f t="shared" si="119"/>
        <v>4.1091534419808804</v>
      </c>
      <c r="AP199" s="9">
        <f t="shared" ref="AP199:AP262" si="144">$D$309/$D199-1</f>
        <v>4.1091534419808804</v>
      </c>
      <c r="AQ199" s="9">
        <f t="shared" ref="AQ199:AQ262" si="145">AO199-AP199</f>
        <v>0</v>
      </c>
      <c r="AR199" s="10"/>
      <c r="AS199" s="10"/>
    </row>
    <row r="200" spans="2:45" hidden="1" x14ac:dyDescent="0.2">
      <c r="B200" s="15">
        <v>39873</v>
      </c>
      <c r="C200" s="13">
        <v>27.072519409861048</v>
      </c>
      <c r="D200" s="13">
        <v>27.072519409861048</v>
      </c>
      <c r="E200" s="14">
        <f t="shared" si="110"/>
        <v>0</v>
      </c>
      <c r="F200" s="8">
        <v>39903</v>
      </c>
      <c r="G200" s="9">
        <f t="shared" si="120"/>
        <v>3.6096781060776983</v>
      </c>
      <c r="H200" s="9">
        <f t="shared" si="109"/>
        <v>3.6096781060776983</v>
      </c>
      <c r="I200" s="9">
        <f t="shared" si="121"/>
        <v>0</v>
      </c>
      <c r="J200" s="10"/>
      <c r="K200" s="9">
        <f t="shared" si="122"/>
        <v>3.6906864513594151</v>
      </c>
      <c r="L200" s="9">
        <f t="shared" si="123"/>
        <v>3.6906864513594151</v>
      </c>
      <c r="M200" s="9">
        <f t="shared" si="124"/>
        <v>0</v>
      </c>
      <c r="N200" s="11">
        <f t="shared" si="125"/>
        <v>5.8059864399944185</v>
      </c>
      <c r="O200" s="11">
        <f t="shared" si="126"/>
        <v>5.8059864399944185</v>
      </c>
      <c r="P200" s="11">
        <f t="shared" si="127"/>
        <v>0</v>
      </c>
      <c r="Q200" s="11">
        <f t="shared" si="111"/>
        <v>5.432622592804111</v>
      </c>
      <c r="R200" s="11">
        <f t="shared" si="128"/>
        <v>5.432622592804111</v>
      </c>
      <c r="S200" s="11">
        <f t="shared" si="129"/>
        <v>0</v>
      </c>
      <c r="T200" s="11">
        <f t="shared" si="130"/>
        <v>3.9166240490907889</v>
      </c>
      <c r="U200" s="11">
        <f t="shared" si="131"/>
        <v>3.9166240490907889</v>
      </c>
      <c r="V200" s="11">
        <f t="shared" si="112"/>
        <v>0</v>
      </c>
      <c r="W200" s="11">
        <f t="shared" si="132"/>
        <v>5.1035435047028788</v>
      </c>
      <c r="X200" s="11">
        <f t="shared" si="133"/>
        <v>5.1035435047028788</v>
      </c>
      <c r="Y200" s="11">
        <f t="shared" si="113"/>
        <v>0</v>
      </c>
      <c r="Z200" s="11">
        <f t="shared" si="134"/>
        <v>5.6354666619822371</v>
      </c>
      <c r="AA200" s="11">
        <f t="shared" si="135"/>
        <v>5.6354666619822371</v>
      </c>
      <c r="AB200" s="11">
        <f t="shared" si="114"/>
        <v>0</v>
      </c>
      <c r="AC200" s="9">
        <f t="shared" si="136"/>
        <v>3.8041557577617242</v>
      </c>
      <c r="AD200" s="9">
        <f t="shared" si="137"/>
        <v>3.8041557577617242</v>
      </c>
      <c r="AE200" s="9">
        <f t="shared" si="115"/>
        <v>0</v>
      </c>
      <c r="AF200" s="9">
        <f t="shared" si="116"/>
        <v>4.1561252163755107</v>
      </c>
      <c r="AG200" s="9">
        <f t="shared" si="138"/>
        <v>4.1561252163755107</v>
      </c>
      <c r="AH200" s="9">
        <f t="shared" si="139"/>
        <v>0</v>
      </c>
      <c r="AI200" s="9">
        <f t="shared" si="117"/>
        <v>4.3487929146060669</v>
      </c>
      <c r="AJ200" s="9">
        <f t="shared" si="140"/>
        <v>4.3487929146060669</v>
      </c>
      <c r="AK200" s="9">
        <f t="shared" si="141"/>
        <v>0</v>
      </c>
      <c r="AL200" s="9">
        <f t="shared" si="118"/>
        <v>4.5146917706380654</v>
      </c>
      <c r="AM200" s="9">
        <f t="shared" si="142"/>
        <v>4.5146917706380654</v>
      </c>
      <c r="AN200" s="9">
        <f t="shared" si="143"/>
        <v>0</v>
      </c>
      <c r="AO200" s="9">
        <f t="shared" si="119"/>
        <v>4.0512919735940418</v>
      </c>
      <c r="AP200" s="9">
        <f t="shared" si="144"/>
        <v>4.0512919735940418</v>
      </c>
      <c r="AQ200" s="9">
        <f t="shared" si="145"/>
        <v>0</v>
      </c>
      <c r="AR200" s="10"/>
      <c r="AS200" s="10"/>
    </row>
    <row r="201" spans="2:45" hidden="1" x14ac:dyDescent="0.2">
      <c r="B201" s="15">
        <v>39904</v>
      </c>
      <c r="C201" s="13">
        <v>27.200582415584137</v>
      </c>
      <c r="D201" s="13">
        <v>27.200582415584137</v>
      </c>
      <c r="E201" s="14">
        <f t="shared" si="110"/>
        <v>0</v>
      </c>
      <c r="F201" s="8">
        <v>39933</v>
      </c>
      <c r="G201" s="9">
        <f t="shared" si="120"/>
        <v>3.5879752901357129</v>
      </c>
      <c r="H201" s="9">
        <f t="shared" si="109"/>
        <v>3.5879752901357129</v>
      </c>
      <c r="I201" s="9">
        <f t="shared" si="121"/>
        <v>0</v>
      </c>
      <c r="J201" s="10"/>
      <c r="K201" s="9">
        <f t="shared" si="122"/>
        <v>3.6686022401948222</v>
      </c>
      <c r="L201" s="9">
        <f t="shared" si="123"/>
        <v>3.6686022401948222</v>
      </c>
      <c r="M201" s="9">
        <f t="shared" si="124"/>
        <v>0</v>
      </c>
      <c r="N201" s="11">
        <f t="shared" si="125"/>
        <v>5.7739431893353119</v>
      </c>
      <c r="O201" s="11">
        <f t="shared" si="126"/>
        <v>5.7739431893353119</v>
      </c>
      <c r="P201" s="11">
        <f t="shared" si="127"/>
        <v>0</v>
      </c>
      <c r="Q201" s="11">
        <f t="shared" si="111"/>
        <v>5.4023371757005139</v>
      </c>
      <c r="R201" s="11">
        <f t="shared" si="128"/>
        <v>5.4023371757005139</v>
      </c>
      <c r="S201" s="11">
        <f t="shared" si="129"/>
        <v>0</v>
      </c>
      <c r="T201" s="11">
        <f t="shared" si="130"/>
        <v>3.8934761015903616</v>
      </c>
      <c r="U201" s="11">
        <f t="shared" si="131"/>
        <v>3.8934761015903616</v>
      </c>
      <c r="V201" s="11">
        <f t="shared" si="112"/>
        <v>0</v>
      </c>
      <c r="W201" s="11">
        <f t="shared" si="132"/>
        <v>5.0748074241722625</v>
      </c>
      <c r="X201" s="11">
        <f t="shared" si="133"/>
        <v>5.0748074241722625</v>
      </c>
      <c r="Y201" s="11">
        <f t="shared" si="113"/>
        <v>0</v>
      </c>
      <c r="Z201" s="11">
        <f t="shared" si="134"/>
        <v>5.6042262351367462</v>
      </c>
      <c r="AA201" s="11">
        <f t="shared" si="135"/>
        <v>5.6042262351367462</v>
      </c>
      <c r="AB201" s="11">
        <f t="shared" si="114"/>
        <v>0</v>
      </c>
      <c r="AC201" s="9">
        <f t="shared" si="136"/>
        <v>3.7815373219907178</v>
      </c>
      <c r="AD201" s="9">
        <f t="shared" si="137"/>
        <v>3.7815373219907178</v>
      </c>
      <c r="AE201" s="9">
        <f t="shared" si="115"/>
        <v>0</v>
      </c>
      <c r="AF201" s="9">
        <f t="shared" si="116"/>
        <v>4.1318496739255322</v>
      </c>
      <c r="AG201" s="9">
        <f t="shared" si="138"/>
        <v>4.1318496739255322</v>
      </c>
      <c r="AH201" s="9">
        <f t="shared" si="139"/>
        <v>0</v>
      </c>
      <c r="AI201" s="9">
        <f t="shared" si="117"/>
        <v>4.3236102737651718</v>
      </c>
      <c r="AJ201" s="9">
        <f t="shared" si="140"/>
        <v>4.3236102737651718</v>
      </c>
      <c r="AK201" s="9">
        <f t="shared" si="141"/>
        <v>0</v>
      </c>
      <c r="AL201" s="9">
        <f t="shared" si="118"/>
        <v>4.4887280617367562</v>
      </c>
      <c r="AM201" s="9">
        <f t="shared" si="142"/>
        <v>4.4887280617367562</v>
      </c>
      <c r="AN201" s="9">
        <f t="shared" si="143"/>
        <v>0</v>
      </c>
      <c r="AO201" s="9">
        <f t="shared" si="119"/>
        <v>4.0275099963172334</v>
      </c>
      <c r="AP201" s="9">
        <f t="shared" si="144"/>
        <v>4.0275099963172334</v>
      </c>
      <c r="AQ201" s="9">
        <f t="shared" si="145"/>
        <v>0</v>
      </c>
      <c r="AR201" s="10"/>
      <c r="AS201" s="10"/>
    </row>
    <row r="202" spans="2:45" hidden="1" x14ac:dyDescent="0.2">
      <c r="B202" s="15">
        <v>39934</v>
      </c>
      <c r="C202" s="13">
        <v>27.330152044903969</v>
      </c>
      <c r="D202" s="13">
        <v>27.330152044903969</v>
      </c>
      <c r="E202" s="14">
        <f t="shared" si="110"/>
        <v>0</v>
      </c>
      <c r="F202" s="8">
        <v>39964</v>
      </c>
      <c r="G202" s="9">
        <f t="shared" si="120"/>
        <v>3.5662241393666019</v>
      </c>
      <c r="H202" s="9">
        <f t="shared" ref="H202:H265" si="146">+$D$305/C202-1</f>
        <v>3.5662241393666019</v>
      </c>
      <c r="I202" s="9">
        <f t="shared" si="121"/>
        <v>0</v>
      </c>
      <c r="J202" s="10"/>
      <c r="K202" s="9">
        <f t="shared" si="122"/>
        <v>3.6464688447892684</v>
      </c>
      <c r="L202" s="9">
        <f t="shared" si="123"/>
        <v>3.6464688447892684</v>
      </c>
      <c r="M202" s="9">
        <f t="shared" si="124"/>
        <v>0</v>
      </c>
      <c r="N202" s="11">
        <f t="shared" si="125"/>
        <v>5.7418285744354858</v>
      </c>
      <c r="O202" s="11">
        <f t="shared" si="126"/>
        <v>5.7418285744354858</v>
      </c>
      <c r="P202" s="11">
        <f t="shared" si="127"/>
        <v>0</v>
      </c>
      <c r="Q202" s="11">
        <f t="shared" si="111"/>
        <v>5.3719843092666526</v>
      </c>
      <c r="R202" s="11">
        <f t="shared" si="128"/>
        <v>5.3719843092666526</v>
      </c>
      <c r="S202" s="11">
        <f t="shared" si="129"/>
        <v>0</v>
      </c>
      <c r="T202" s="11">
        <f t="shared" si="130"/>
        <v>3.870276600777971</v>
      </c>
      <c r="U202" s="11">
        <f t="shared" si="131"/>
        <v>3.870276600777971</v>
      </c>
      <c r="V202" s="11">
        <f t="shared" si="112"/>
        <v>0</v>
      </c>
      <c r="W202" s="11">
        <f t="shared" si="132"/>
        <v>5.0460073448735407</v>
      </c>
      <c r="X202" s="11">
        <f t="shared" si="133"/>
        <v>5.0460073448735407</v>
      </c>
      <c r="Y202" s="11">
        <f t="shared" si="113"/>
        <v>0</v>
      </c>
      <c r="Z202" s="11">
        <f t="shared" si="134"/>
        <v>5.5729162320374206</v>
      </c>
      <c r="AA202" s="11">
        <f t="shared" si="135"/>
        <v>5.5729162320374206</v>
      </c>
      <c r="AB202" s="11">
        <f t="shared" si="114"/>
        <v>0</v>
      </c>
      <c r="AC202" s="9">
        <f t="shared" si="136"/>
        <v>3.7588685121951722</v>
      </c>
      <c r="AD202" s="9">
        <f t="shared" si="137"/>
        <v>3.7588685121951722</v>
      </c>
      <c r="AE202" s="9">
        <f t="shared" si="115"/>
        <v>0</v>
      </c>
      <c r="AF202" s="9">
        <f t="shared" si="116"/>
        <v>4.1075200668716398</v>
      </c>
      <c r="AG202" s="9">
        <f t="shared" si="138"/>
        <v>4.1075200668716398</v>
      </c>
      <c r="AH202" s="9">
        <f t="shared" si="139"/>
        <v>0</v>
      </c>
      <c r="AI202" s="9">
        <f t="shared" si="117"/>
        <v>4.2983715481012359</v>
      </c>
      <c r="AJ202" s="9">
        <f t="shared" si="140"/>
        <v>4.2983715481012359</v>
      </c>
      <c r="AK202" s="9">
        <f t="shared" si="141"/>
        <v>0</v>
      </c>
      <c r="AL202" s="9">
        <f t="shared" si="118"/>
        <v>4.4627065284782468</v>
      </c>
      <c r="AM202" s="9">
        <f t="shared" si="142"/>
        <v>4.4627065284782468</v>
      </c>
      <c r="AN202" s="9">
        <f t="shared" si="143"/>
        <v>0</v>
      </c>
      <c r="AO202" s="9">
        <f t="shared" si="119"/>
        <v>4.0036750536665568</v>
      </c>
      <c r="AP202" s="9">
        <f t="shared" si="144"/>
        <v>4.0036750536665568</v>
      </c>
      <c r="AQ202" s="9">
        <f t="shared" si="145"/>
        <v>0</v>
      </c>
      <c r="AR202" s="10"/>
      <c r="AS202" s="10"/>
    </row>
    <row r="203" spans="2:45" hidden="1" x14ac:dyDescent="0.2">
      <c r="B203" s="15">
        <v>39965</v>
      </c>
      <c r="C203" s="13">
        <v>27.639009882236124</v>
      </c>
      <c r="D203" s="13">
        <v>27.639009882236124</v>
      </c>
      <c r="E203" s="14">
        <f t="shared" ref="E203:E266" si="147">C203-D203</f>
        <v>0</v>
      </c>
      <c r="F203" s="8">
        <v>39994</v>
      </c>
      <c r="G203" s="9">
        <f t="shared" si="120"/>
        <v>3.515197922491696</v>
      </c>
      <c r="H203" s="9">
        <f t="shared" si="146"/>
        <v>3.515197922491696</v>
      </c>
      <c r="I203" s="9">
        <f t="shared" si="121"/>
        <v>0</v>
      </c>
      <c r="J203" s="10"/>
      <c r="K203" s="9">
        <f t="shared" si="122"/>
        <v>3.5945459168425904</v>
      </c>
      <c r="L203" s="9">
        <f t="shared" si="123"/>
        <v>3.5945459168425904</v>
      </c>
      <c r="M203" s="9">
        <f t="shared" si="124"/>
        <v>0</v>
      </c>
      <c r="N203" s="11">
        <f t="shared" si="125"/>
        <v>5.6664906154407042</v>
      </c>
      <c r="O203" s="11">
        <f t="shared" si="126"/>
        <v>5.6664906154407042</v>
      </c>
      <c r="P203" s="11">
        <f t="shared" si="127"/>
        <v>0</v>
      </c>
      <c r="Q203" s="11">
        <f t="shared" si="111"/>
        <v>5.3007792515724761</v>
      </c>
      <c r="R203" s="11">
        <f t="shared" si="128"/>
        <v>5.3007792515724761</v>
      </c>
      <c r="S203" s="11">
        <f t="shared" si="129"/>
        <v>0</v>
      </c>
      <c r="T203" s="11">
        <f t="shared" si="130"/>
        <v>3.8158526867327547</v>
      </c>
      <c r="U203" s="11">
        <f t="shared" si="131"/>
        <v>3.8158526867327547</v>
      </c>
      <c r="V203" s="11">
        <f t="shared" si="112"/>
        <v>0</v>
      </c>
      <c r="W203" s="11">
        <f t="shared" si="132"/>
        <v>4.9784449842467176</v>
      </c>
      <c r="X203" s="11">
        <f t="shared" si="133"/>
        <v>4.9784449842467176</v>
      </c>
      <c r="Y203" s="11">
        <f t="shared" si="113"/>
        <v>0</v>
      </c>
      <c r="Z203" s="11">
        <f t="shared" si="134"/>
        <v>5.499465818978404</v>
      </c>
      <c r="AA203" s="11">
        <f t="shared" si="135"/>
        <v>5.499465818978404</v>
      </c>
      <c r="AB203" s="11">
        <f t="shared" si="114"/>
        <v>0</v>
      </c>
      <c r="AC203" s="9">
        <f t="shared" si="136"/>
        <v>3.7056895508978158</v>
      </c>
      <c r="AD203" s="9">
        <f t="shared" si="137"/>
        <v>3.7056895508978158</v>
      </c>
      <c r="AE203" s="9">
        <f t="shared" si="115"/>
        <v>0</v>
      </c>
      <c r="AF203" s="9">
        <f t="shared" si="116"/>
        <v>4.0504450266040637</v>
      </c>
      <c r="AG203" s="9">
        <f t="shared" si="138"/>
        <v>4.0504450266040637</v>
      </c>
      <c r="AH203" s="9">
        <f t="shared" si="139"/>
        <v>0</v>
      </c>
      <c r="AI203" s="9">
        <f t="shared" si="117"/>
        <v>4.2391637984495185</v>
      </c>
      <c r="AJ203" s="9">
        <f t="shared" si="140"/>
        <v>4.2391637984495185</v>
      </c>
      <c r="AK203" s="9">
        <f t="shared" si="141"/>
        <v>0</v>
      </c>
      <c r="AL203" s="9">
        <f t="shared" si="118"/>
        <v>4.401662383570204</v>
      </c>
      <c r="AM203" s="9">
        <f t="shared" si="142"/>
        <v>4.401662383570204</v>
      </c>
      <c r="AN203" s="9">
        <f t="shared" si="143"/>
        <v>0</v>
      </c>
      <c r="AO203" s="9">
        <f t="shared" si="119"/>
        <v>3.9477604509954398</v>
      </c>
      <c r="AP203" s="9">
        <f t="shared" si="144"/>
        <v>3.9477604509954398</v>
      </c>
      <c r="AQ203" s="9">
        <f t="shared" si="145"/>
        <v>0</v>
      </c>
      <c r="AR203" s="10"/>
      <c r="AS203" s="10"/>
    </row>
    <row r="204" spans="2:45" hidden="1" x14ac:dyDescent="0.2">
      <c r="B204" s="15">
        <v>39995</v>
      </c>
      <c r="C204" s="13">
        <v>27.983273374091723</v>
      </c>
      <c r="D204" s="13">
        <v>27.983273374091723</v>
      </c>
      <c r="E204" s="14">
        <f t="shared" si="147"/>
        <v>0</v>
      </c>
      <c r="F204" s="8">
        <v>40025</v>
      </c>
      <c r="G204" s="9">
        <f t="shared" si="120"/>
        <v>3.4596498176493471</v>
      </c>
      <c r="H204" s="9">
        <f t="shared" si="146"/>
        <v>3.4596498176493471</v>
      </c>
      <c r="I204" s="9">
        <f t="shared" si="121"/>
        <v>0</v>
      </c>
      <c r="J204" s="10"/>
      <c r="K204" s="9">
        <f t="shared" si="122"/>
        <v>3.5380216353663725</v>
      </c>
      <c r="L204" s="9">
        <f t="shared" si="123"/>
        <v>3.5380216353663725</v>
      </c>
      <c r="M204" s="9">
        <f t="shared" si="124"/>
        <v>0</v>
      </c>
      <c r="N204" s="11">
        <f t="shared" si="125"/>
        <v>5.5844762882741383</v>
      </c>
      <c r="O204" s="11">
        <f t="shared" si="126"/>
        <v>5.5844762882741383</v>
      </c>
      <c r="P204" s="11">
        <f t="shared" si="127"/>
        <v>0</v>
      </c>
      <c r="Q204" s="11">
        <f t="shared" si="111"/>
        <v>5.2232640789348839</v>
      </c>
      <c r="R204" s="11">
        <f t="shared" si="128"/>
        <v>5.2232640789348839</v>
      </c>
      <c r="S204" s="11">
        <f t="shared" si="129"/>
        <v>0</v>
      </c>
      <c r="T204" s="11">
        <f t="shared" si="130"/>
        <v>3.756605784483936</v>
      </c>
      <c r="U204" s="11">
        <f t="shared" si="131"/>
        <v>3.756605784483936</v>
      </c>
      <c r="V204" s="11">
        <f t="shared" si="112"/>
        <v>0</v>
      </c>
      <c r="W204" s="11">
        <f t="shared" si="132"/>
        <v>4.9048953205376495</v>
      </c>
      <c r="X204" s="11">
        <f t="shared" si="133"/>
        <v>4.9048953205376495</v>
      </c>
      <c r="Y204" s="11">
        <f t="shared" si="113"/>
        <v>0</v>
      </c>
      <c r="Z204" s="11">
        <f t="shared" si="134"/>
        <v>5.4195063100201262</v>
      </c>
      <c r="AA204" s="11">
        <f t="shared" si="135"/>
        <v>5.4195063100201262</v>
      </c>
      <c r="AB204" s="11">
        <f t="shared" si="114"/>
        <v>0</v>
      </c>
      <c r="AC204" s="9">
        <f t="shared" si="136"/>
        <v>3.6477979277583881</v>
      </c>
      <c r="AD204" s="9">
        <f t="shared" si="137"/>
        <v>3.6477979277583881</v>
      </c>
      <c r="AE204" s="9">
        <f t="shared" si="115"/>
        <v>0</v>
      </c>
      <c r="AF204" s="9">
        <f t="shared" si="116"/>
        <v>3.9883120582039764</v>
      </c>
      <c r="AG204" s="9">
        <f t="shared" si="138"/>
        <v>3.9883120582039764</v>
      </c>
      <c r="AH204" s="9">
        <f t="shared" si="139"/>
        <v>0</v>
      </c>
      <c r="AI204" s="9">
        <f t="shared" si="117"/>
        <v>4.1747091222740149</v>
      </c>
      <c r="AJ204" s="9">
        <f t="shared" si="140"/>
        <v>4.1747091222740149</v>
      </c>
      <c r="AK204" s="9">
        <f t="shared" si="141"/>
        <v>0</v>
      </c>
      <c r="AL204" s="9">
        <f t="shared" si="118"/>
        <v>4.3352085727835572</v>
      </c>
      <c r="AM204" s="9">
        <f t="shared" si="142"/>
        <v>4.3352085727835572</v>
      </c>
      <c r="AN204" s="9">
        <f t="shared" si="143"/>
        <v>0</v>
      </c>
      <c r="AO204" s="9">
        <f t="shared" si="119"/>
        <v>3.8868907569123392</v>
      </c>
      <c r="AP204" s="9">
        <f t="shared" si="144"/>
        <v>3.8868907569123392</v>
      </c>
      <c r="AQ204" s="9">
        <f t="shared" si="145"/>
        <v>0</v>
      </c>
      <c r="AR204" s="10"/>
      <c r="AS204" s="10"/>
    </row>
    <row r="205" spans="2:45" hidden="1" x14ac:dyDescent="0.2">
      <c r="B205" s="15">
        <v>40026</v>
      </c>
      <c r="C205" s="13">
        <v>28.274805040061342</v>
      </c>
      <c r="D205" s="13">
        <v>28.274805040061342</v>
      </c>
      <c r="E205" s="14">
        <f t="shared" si="147"/>
        <v>0</v>
      </c>
      <c r="F205" s="8">
        <v>40056</v>
      </c>
      <c r="G205" s="9">
        <f t="shared" si="120"/>
        <v>3.4136679217834587</v>
      </c>
      <c r="H205" s="9">
        <f t="shared" si="146"/>
        <v>3.4136679217834587</v>
      </c>
      <c r="I205" s="9">
        <f t="shared" si="121"/>
        <v>0</v>
      </c>
      <c r="J205" s="10"/>
      <c r="K205" s="9">
        <f t="shared" si="122"/>
        <v>3.4912316749868024</v>
      </c>
      <c r="L205" s="9">
        <f t="shared" si="123"/>
        <v>3.4912316749868024</v>
      </c>
      <c r="M205" s="9">
        <f t="shared" si="124"/>
        <v>0</v>
      </c>
      <c r="N205" s="11">
        <f t="shared" si="125"/>
        <v>5.5165860467980883</v>
      </c>
      <c r="O205" s="11">
        <f t="shared" si="126"/>
        <v>5.5165860467980883</v>
      </c>
      <c r="P205" s="11">
        <f t="shared" si="127"/>
        <v>0</v>
      </c>
      <c r="Q205" s="11">
        <f t="shared" si="111"/>
        <v>5.159098170730382</v>
      </c>
      <c r="R205" s="11">
        <f t="shared" si="128"/>
        <v>5.159098170730382</v>
      </c>
      <c r="S205" s="11">
        <f t="shared" si="129"/>
        <v>0</v>
      </c>
      <c r="T205" s="11">
        <f t="shared" si="130"/>
        <v>3.7075620790809607</v>
      </c>
      <c r="U205" s="11">
        <f t="shared" si="131"/>
        <v>3.7075620790809607</v>
      </c>
      <c r="V205" s="11">
        <f t="shared" si="112"/>
        <v>0</v>
      </c>
      <c r="W205" s="11">
        <f t="shared" si="132"/>
        <v>4.8440120017054422</v>
      </c>
      <c r="X205" s="11">
        <f t="shared" si="133"/>
        <v>4.8440120017054422</v>
      </c>
      <c r="Y205" s="11">
        <f t="shared" si="113"/>
        <v>0</v>
      </c>
      <c r="Z205" s="11">
        <f t="shared" si="134"/>
        <v>5.3533170165268196</v>
      </c>
      <c r="AA205" s="11">
        <f t="shared" si="135"/>
        <v>5.3533170165268196</v>
      </c>
      <c r="AB205" s="11">
        <f t="shared" si="114"/>
        <v>0</v>
      </c>
      <c r="AC205" s="9">
        <f t="shared" si="136"/>
        <v>3.5998761022657018</v>
      </c>
      <c r="AD205" s="9">
        <f t="shared" si="137"/>
        <v>3.5998761022657018</v>
      </c>
      <c r="AE205" s="9">
        <f t="shared" si="115"/>
        <v>0</v>
      </c>
      <c r="AF205" s="9">
        <f t="shared" si="116"/>
        <v>3.9368793101215731</v>
      </c>
      <c r="AG205" s="9">
        <f t="shared" si="138"/>
        <v>3.9368793101215731</v>
      </c>
      <c r="AH205" s="9">
        <f t="shared" si="139"/>
        <v>0</v>
      </c>
      <c r="AI205" s="9">
        <f t="shared" si="117"/>
        <v>4.1213544989905913</v>
      </c>
      <c r="AJ205" s="9">
        <f t="shared" si="140"/>
        <v>4.1213544989905913</v>
      </c>
      <c r="AK205" s="9">
        <f t="shared" si="141"/>
        <v>0</v>
      </c>
      <c r="AL205" s="9">
        <f t="shared" si="118"/>
        <v>4.2801990955717697</v>
      </c>
      <c r="AM205" s="9">
        <f t="shared" si="142"/>
        <v>4.2801990955717697</v>
      </c>
      <c r="AN205" s="9">
        <f t="shared" si="143"/>
        <v>0</v>
      </c>
      <c r="AO205" s="9">
        <f t="shared" si="119"/>
        <v>3.8365037285400616</v>
      </c>
      <c r="AP205" s="9">
        <f t="shared" si="144"/>
        <v>3.8365037285400616</v>
      </c>
      <c r="AQ205" s="9">
        <f t="shared" si="145"/>
        <v>0</v>
      </c>
      <c r="AR205" s="10"/>
      <c r="AS205" s="10"/>
    </row>
    <row r="206" spans="2:45" hidden="1" x14ac:dyDescent="0.2">
      <c r="B206" s="15">
        <v>40057</v>
      </c>
      <c r="C206" s="13">
        <v>28.56407677063585</v>
      </c>
      <c r="D206" s="13">
        <v>28.56407677063585</v>
      </c>
      <c r="E206" s="14">
        <f t="shared" si="147"/>
        <v>0</v>
      </c>
      <c r="F206" s="8">
        <v>40086</v>
      </c>
      <c r="G206" s="9">
        <f t="shared" si="120"/>
        <v>3.3689701929484759</v>
      </c>
      <c r="H206" s="9">
        <f t="shared" si="146"/>
        <v>3.3689701929484759</v>
      </c>
      <c r="I206" s="9">
        <f t="shared" si="121"/>
        <v>0</v>
      </c>
      <c r="J206" s="10"/>
      <c r="K206" s="9">
        <f t="shared" si="122"/>
        <v>3.4457484489940038</v>
      </c>
      <c r="L206" s="9">
        <f t="shared" si="123"/>
        <v>3.4457484489940038</v>
      </c>
      <c r="M206" s="9">
        <f t="shared" si="124"/>
        <v>0</v>
      </c>
      <c r="N206" s="11">
        <f t="shared" si="125"/>
        <v>5.4505918213122904</v>
      </c>
      <c r="O206" s="11">
        <f t="shared" si="126"/>
        <v>5.4505918213122904</v>
      </c>
      <c r="P206" s="11">
        <f t="shared" si="127"/>
        <v>0</v>
      </c>
      <c r="Q206" s="11">
        <f t="shared" si="111"/>
        <v>5.0967242665803614</v>
      </c>
      <c r="R206" s="11">
        <f t="shared" si="128"/>
        <v>5.0967242665803614</v>
      </c>
      <c r="S206" s="11">
        <f t="shared" si="129"/>
        <v>0</v>
      </c>
      <c r="T206" s="11">
        <f t="shared" si="130"/>
        <v>3.6598880499030741</v>
      </c>
      <c r="U206" s="11">
        <f t="shared" si="131"/>
        <v>3.6598880499030741</v>
      </c>
      <c r="V206" s="11">
        <f t="shared" si="112"/>
        <v>0</v>
      </c>
      <c r="W206" s="11">
        <f t="shared" si="132"/>
        <v>4.784829011868033</v>
      </c>
      <c r="X206" s="11">
        <f t="shared" si="133"/>
        <v>4.784829011868033</v>
      </c>
      <c r="Y206" s="11">
        <f t="shared" si="113"/>
        <v>0</v>
      </c>
      <c r="Z206" s="11">
        <f t="shared" si="134"/>
        <v>5.2889762355165786</v>
      </c>
      <c r="AA206" s="11">
        <f t="shared" si="135"/>
        <v>5.2889762355165786</v>
      </c>
      <c r="AB206" s="11">
        <f t="shared" si="114"/>
        <v>0</v>
      </c>
      <c r="AC206" s="9">
        <f t="shared" si="136"/>
        <v>3.5532926215106508</v>
      </c>
      <c r="AD206" s="9">
        <f t="shared" si="137"/>
        <v>3.5532926215106508</v>
      </c>
      <c r="AE206" s="9">
        <f t="shared" si="115"/>
        <v>0</v>
      </c>
      <c r="AF206" s="9">
        <f t="shared" si="116"/>
        <v>3.8868829586503271</v>
      </c>
      <c r="AG206" s="9">
        <f t="shared" si="138"/>
        <v>3.8868829586503271</v>
      </c>
      <c r="AH206" s="9">
        <f t="shared" si="139"/>
        <v>0</v>
      </c>
      <c r="AI206" s="9">
        <f t="shared" si="117"/>
        <v>4.0694899458070797</v>
      </c>
      <c r="AJ206" s="9">
        <f t="shared" si="140"/>
        <v>4.0694899458070797</v>
      </c>
      <c r="AK206" s="9">
        <f t="shared" si="141"/>
        <v>0</v>
      </c>
      <c r="AL206" s="9">
        <f t="shared" si="118"/>
        <v>4.2267259046677248</v>
      </c>
      <c r="AM206" s="9">
        <f t="shared" si="142"/>
        <v>4.2267259046677248</v>
      </c>
      <c r="AN206" s="9">
        <f t="shared" si="143"/>
        <v>0</v>
      </c>
      <c r="AO206" s="9">
        <f t="shared" si="119"/>
        <v>3.7875238922681227</v>
      </c>
      <c r="AP206" s="9">
        <f t="shared" si="144"/>
        <v>3.7875238922681227</v>
      </c>
      <c r="AQ206" s="9">
        <f t="shared" si="145"/>
        <v>0</v>
      </c>
      <c r="AR206" s="10"/>
      <c r="AS206" s="10"/>
    </row>
    <row r="207" spans="2:45" hidden="1" x14ac:dyDescent="0.2">
      <c r="B207" s="15">
        <v>40087</v>
      </c>
      <c r="C207" s="13">
        <v>28.82848921186411</v>
      </c>
      <c r="D207" s="13">
        <v>28.82848921186411</v>
      </c>
      <c r="E207" s="14">
        <f t="shared" si="147"/>
        <v>0</v>
      </c>
      <c r="F207" s="8">
        <v>40117</v>
      </c>
      <c r="G207" s="9">
        <f t="shared" si="120"/>
        <v>3.3288983714291023</v>
      </c>
      <c r="H207" s="9">
        <f t="shared" si="146"/>
        <v>3.3288983714291023</v>
      </c>
      <c r="I207" s="9">
        <f t="shared" si="121"/>
        <v>0</v>
      </c>
      <c r="J207" s="10"/>
      <c r="K207" s="9">
        <f t="shared" si="122"/>
        <v>3.4049724238666981</v>
      </c>
      <c r="L207" s="9">
        <f t="shared" si="123"/>
        <v>3.4049724238666981</v>
      </c>
      <c r="M207" s="9">
        <f t="shared" si="124"/>
        <v>0</v>
      </c>
      <c r="N207" s="11">
        <f t="shared" si="125"/>
        <v>5.3914275439786632</v>
      </c>
      <c r="O207" s="11">
        <f t="shared" si="126"/>
        <v>5.3914275439786632</v>
      </c>
      <c r="P207" s="11">
        <f t="shared" si="127"/>
        <v>0</v>
      </c>
      <c r="Q207" s="11">
        <f t="shared" si="111"/>
        <v>5.0408056322400423</v>
      </c>
      <c r="R207" s="11">
        <f t="shared" si="128"/>
        <v>5.0408056322400423</v>
      </c>
      <c r="S207" s="11">
        <f t="shared" si="129"/>
        <v>0</v>
      </c>
      <c r="T207" s="11">
        <f t="shared" si="130"/>
        <v>3.6171479546427863</v>
      </c>
      <c r="U207" s="11">
        <f t="shared" si="131"/>
        <v>3.6171479546427863</v>
      </c>
      <c r="V207" s="11">
        <f t="shared" si="112"/>
        <v>0</v>
      </c>
      <c r="W207" s="11">
        <f t="shared" si="132"/>
        <v>4.731771054169486</v>
      </c>
      <c r="X207" s="11">
        <f t="shared" si="133"/>
        <v>4.731771054169486</v>
      </c>
      <c r="Y207" s="11">
        <f t="shared" si="113"/>
        <v>0</v>
      </c>
      <c r="Z207" s="11">
        <f t="shared" si="134"/>
        <v>5.2312942825346269</v>
      </c>
      <c r="AA207" s="11">
        <f t="shared" si="135"/>
        <v>5.2312942825346269</v>
      </c>
      <c r="AB207" s="11">
        <f t="shared" si="114"/>
        <v>0</v>
      </c>
      <c r="AC207" s="9">
        <f t="shared" si="136"/>
        <v>3.5115302104168089</v>
      </c>
      <c r="AD207" s="9">
        <f t="shared" si="137"/>
        <v>3.5115302104168089</v>
      </c>
      <c r="AE207" s="9">
        <f t="shared" si="115"/>
        <v>0</v>
      </c>
      <c r="AF207" s="9">
        <f t="shared" si="116"/>
        <v>3.8420608854713505</v>
      </c>
      <c r="AG207" s="9">
        <f t="shared" si="138"/>
        <v>3.8420608854713505</v>
      </c>
      <c r="AH207" s="9">
        <f t="shared" si="139"/>
        <v>0</v>
      </c>
      <c r="AI207" s="9">
        <f t="shared" si="117"/>
        <v>4.0229930169357138</v>
      </c>
      <c r="AJ207" s="9">
        <f t="shared" si="140"/>
        <v>4.0229930169357138</v>
      </c>
      <c r="AK207" s="9">
        <f t="shared" si="141"/>
        <v>0</v>
      </c>
      <c r="AL207" s="9">
        <f t="shared" si="118"/>
        <v>4.1787868210089316</v>
      </c>
      <c r="AM207" s="9">
        <f t="shared" si="142"/>
        <v>4.1787868210089316</v>
      </c>
      <c r="AN207" s="9">
        <f t="shared" si="143"/>
        <v>0</v>
      </c>
      <c r="AO207" s="9">
        <f t="shared" si="119"/>
        <v>3.7436131319611876</v>
      </c>
      <c r="AP207" s="9">
        <f t="shared" si="144"/>
        <v>3.7436131319611876</v>
      </c>
      <c r="AQ207" s="9">
        <f t="shared" si="145"/>
        <v>0</v>
      </c>
      <c r="AR207" s="10"/>
      <c r="AS207" s="10"/>
    </row>
    <row r="208" spans="2:45" hidden="1" x14ac:dyDescent="0.2">
      <c r="B208" s="15">
        <v>40118</v>
      </c>
      <c r="C208" s="13">
        <v>29.132073866607673</v>
      </c>
      <c r="D208" s="13">
        <v>29.132073866607673</v>
      </c>
      <c r="E208" s="14">
        <f t="shared" si="147"/>
        <v>0</v>
      </c>
      <c r="F208" s="8">
        <v>40147</v>
      </c>
      <c r="G208" s="9">
        <f t="shared" si="120"/>
        <v>3.2837870235886504</v>
      </c>
      <c r="H208" s="9">
        <f t="shared" si="146"/>
        <v>3.2837870235886504</v>
      </c>
      <c r="I208" s="9">
        <f t="shared" si="121"/>
        <v>0</v>
      </c>
      <c r="J208" s="10"/>
      <c r="K208" s="9">
        <f t="shared" si="122"/>
        <v>3.3590683101198442</v>
      </c>
      <c r="L208" s="9">
        <f t="shared" si="123"/>
        <v>3.3590683101198442</v>
      </c>
      <c r="M208" s="9">
        <f t="shared" si="124"/>
        <v>0</v>
      </c>
      <c r="N208" s="11">
        <f t="shared" si="125"/>
        <v>5.324822628271602</v>
      </c>
      <c r="O208" s="11">
        <f t="shared" si="126"/>
        <v>5.324822628271602</v>
      </c>
      <c r="P208" s="11">
        <f t="shared" si="127"/>
        <v>0</v>
      </c>
      <c r="Q208" s="11">
        <f t="shared" si="111"/>
        <v>4.9778545392065094</v>
      </c>
      <c r="R208" s="11">
        <f t="shared" si="128"/>
        <v>4.9778545392065094</v>
      </c>
      <c r="S208" s="11">
        <f t="shared" si="129"/>
        <v>0</v>
      </c>
      <c r="T208" s="11">
        <f t="shared" si="130"/>
        <v>3.569032764693441</v>
      </c>
      <c r="U208" s="11">
        <f t="shared" si="131"/>
        <v>3.569032764693441</v>
      </c>
      <c r="V208" s="11">
        <f t="shared" si="112"/>
        <v>0</v>
      </c>
      <c r="W208" s="11">
        <f t="shared" si="132"/>
        <v>4.6720404031860783</v>
      </c>
      <c r="X208" s="11">
        <f t="shared" si="133"/>
        <v>4.6720404031860783</v>
      </c>
      <c r="Y208" s="11">
        <f t="shared" si="113"/>
        <v>0</v>
      </c>
      <c r="Z208" s="11">
        <f t="shared" si="134"/>
        <v>5.1663581117686599</v>
      </c>
      <c r="AA208" s="11">
        <f t="shared" si="135"/>
        <v>5.1663581117686599</v>
      </c>
      <c r="AB208" s="11">
        <f t="shared" si="114"/>
        <v>0</v>
      </c>
      <c r="AC208" s="9">
        <f t="shared" si="136"/>
        <v>3.4645156604892646</v>
      </c>
      <c r="AD208" s="9">
        <f t="shared" si="137"/>
        <v>3.4645156604892646</v>
      </c>
      <c r="AE208" s="9">
        <f t="shared" si="115"/>
        <v>0</v>
      </c>
      <c r="AF208" s="9">
        <f t="shared" si="116"/>
        <v>3.7916018831739526</v>
      </c>
      <c r="AG208" s="9">
        <f t="shared" si="138"/>
        <v>3.7916018831739526</v>
      </c>
      <c r="AH208" s="9">
        <f t="shared" si="139"/>
        <v>0</v>
      </c>
      <c r="AI208" s="9">
        <f t="shared" si="117"/>
        <v>3.9706485251632397</v>
      </c>
      <c r="AJ208" s="9">
        <f t="shared" si="140"/>
        <v>3.9706485251632397</v>
      </c>
      <c r="AK208" s="9">
        <f t="shared" si="141"/>
        <v>0</v>
      </c>
      <c r="AL208" s="9">
        <f t="shared" si="118"/>
        <v>4.1248188056782888</v>
      </c>
      <c r="AM208" s="9">
        <f t="shared" si="142"/>
        <v>4.1248188056782888</v>
      </c>
      <c r="AN208" s="9">
        <f t="shared" si="143"/>
        <v>0</v>
      </c>
      <c r="AO208" s="9">
        <f t="shared" si="119"/>
        <v>3.69418005138143</v>
      </c>
      <c r="AP208" s="9">
        <f t="shared" si="144"/>
        <v>3.69418005138143</v>
      </c>
      <c r="AQ208" s="9">
        <f t="shared" si="145"/>
        <v>0</v>
      </c>
      <c r="AR208" s="10"/>
      <c r="AS208" s="10"/>
    </row>
    <row r="209" spans="2:45" hidden="1" x14ac:dyDescent="0.2">
      <c r="B209" s="15">
        <v>40148</v>
      </c>
      <c r="C209" s="13">
        <v>29.496676777019289</v>
      </c>
      <c r="D209" s="13">
        <v>29.496676777019289</v>
      </c>
      <c r="E209" s="14">
        <f t="shared" si="147"/>
        <v>0</v>
      </c>
      <c r="F209" s="8">
        <v>40178</v>
      </c>
      <c r="G209" s="9">
        <f t="shared" si="120"/>
        <v>3.2308359325830089</v>
      </c>
      <c r="H209" s="9">
        <f t="shared" si="146"/>
        <v>3.2308359325830089</v>
      </c>
      <c r="I209" s="9">
        <f t="shared" si="121"/>
        <v>0</v>
      </c>
      <c r="J209" s="10"/>
      <c r="K209" s="9">
        <f t="shared" si="122"/>
        <v>3.3051866811971253</v>
      </c>
      <c r="L209" s="9">
        <f t="shared" si="123"/>
        <v>3.3051866811971253</v>
      </c>
      <c r="M209" s="9">
        <f t="shared" si="124"/>
        <v>0</v>
      </c>
      <c r="N209" s="11">
        <f t="shared" si="125"/>
        <v>5.2466426775084134</v>
      </c>
      <c r="O209" s="11">
        <f t="shared" si="126"/>
        <v>5.2466426775084134</v>
      </c>
      <c r="P209" s="11">
        <f t="shared" si="127"/>
        <v>0</v>
      </c>
      <c r="Q209" s="11">
        <f t="shared" si="111"/>
        <v>4.9039633961639124</v>
      </c>
      <c r="R209" s="11">
        <f t="shared" si="128"/>
        <v>4.9039633961639124</v>
      </c>
      <c r="S209" s="11">
        <f t="shared" si="129"/>
        <v>0</v>
      </c>
      <c r="T209" s="11">
        <f t="shared" si="130"/>
        <v>3.5125558043779952</v>
      </c>
      <c r="U209" s="11">
        <f t="shared" si="131"/>
        <v>3.5125558043779952</v>
      </c>
      <c r="V209" s="11">
        <f t="shared" si="112"/>
        <v>0</v>
      </c>
      <c r="W209" s="11">
        <f t="shared" si="132"/>
        <v>4.6019293715397911</v>
      </c>
      <c r="X209" s="11">
        <f t="shared" si="133"/>
        <v>4.6019293715397911</v>
      </c>
      <c r="Y209" s="11">
        <f t="shared" si="113"/>
        <v>0</v>
      </c>
      <c r="Z209" s="11">
        <f t="shared" si="134"/>
        <v>5.090136911286077</v>
      </c>
      <c r="AA209" s="11">
        <f t="shared" si="135"/>
        <v>5.090136911286077</v>
      </c>
      <c r="AB209" s="11">
        <f t="shared" si="114"/>
        <v>0</v>
      </c>
      <c r="AC209" s="9">
        <f t="shared" si="136"/>
        <v>3.4093306165706618</v>
      </c>
      <c r="AD209" s="9">
        <f t="shared" si="137"/>
        <v>3.4093306165706618</v>
      </c>
      <c r="AE209" s="9">
        <f t="shared" si="115"/>
        <v>0</v>
      </c>
      <c r="AF209" s="9">
        <f t="shared" si="116"/>
        <v>3.7323737875703111</v>
      </c>
      <c r="AG209" s="9">
        <f t="shared" si="138"/>
        <v>3.7323737875703111</v>
      </c>
      <c r="AH209" s="9">
        <f t="shared" si="139"/>
        <v>0</v>
      </c>
      <c r="AI209" s="9">
        <f t="shared" si="117"/>
        <v>3.9092072674714684</v>
      </c>
      <c r="AJ209" s="9">
        <f t="shared" si="140"/>
        <v>3.9092072674714684</v>
      </c>
      <c r="AK209" s="9">
        <f t="shared" si="141"/>
        <v>0</v>
      </c>
      <c r="AL209" s="9">
        <f t="shared" si="118"/>
        <v>4.0614718779546122</v>
      </c>
      <c r="AM209" s="9">
        <f t="shared" si="142"/>
        <v>4.0614718779546122</v>
      </c>
      <c r="AN209" s="9">
        <f t="shared" si="143"/>
        <v>0</v>
      </c>
      <c r="AO209" s="9">
        <f t="shared" si="119"/>
        <v>3.6361561688380499</v>
      </c>
      <c r="AP209" s="9">
        <f t="shared" si="144"/>
        <v>3.6361561688380499</v>
      </c>
      <c r="AQ209" s="9">
        <f t="shared" si="145"/>
        <v>0</v>
      </c>
      <c r="AR209" s="10"/>
      <c r="AS209" s="10"/>
    </row>
    <row r="210" spans="2:45" hidden="1" x14ac:dyDescent="0.2">
      <c r="B210" s="15">
        <v>40179</v>
      </c>
      <c r="C210" s="13">
        <v>29.894425406559233</v>
      </c>
      <c r="D210" s="13">
        <v>29.894425406559233</v>
      </c>
      <c r="E210" s="14">
        <f t="shared" si="147"/>
        <v>0</v>
      </c>
      <c r="F210" s="8">
        <v>40209</v>
      </c>
      <c r="G210" s="9">
        <f t="shared" si="120"/>
        <v>3.1745441935344303</v>
      </c>
      <c r="H210" s="9">
        <f t="shared" si="146"/>
        <v>3.1745441935344303</v>
      </c>
      <c r="I210" s="9">
        <f t="shared" si="121"/>
        <v>0</v>
      </c>
      <c r="J210" s="10"/>
      <c r="K210" s="9">
        <f t="shared" si="122"/>
        <v>3.2479056972319995</v>
      </c>
      <c r="L210" s="9">
        <f t="shared" si="123"/>
        <v>3.2479056972319995</v>
      </c>
      <c r="M210" s="9">
        <f t="shared" si="124"/>
        <v>0</v>
      </c>
      <c r="N210" s="11">
        <f t="shared" si="125"/>
        <v>5.1635304072301045</v>
      </c>
      <c r="O210" s="11">
        <f t="shared" si="126"/>
        <v>5.1635304072301045</v>
      </c>
      <c r="P210" s="11">
        <f t="shared" si="127"/>
        <v>0</v>
      </c>
      <c r="Q210" s="11">
        <f t="shared" si="111"/>
        <v>4.8254105115460684</v>
      </c>
      <c r="R210" s="11">
        <f t="shared" si="128"/>
        <v>4.8254105115460684</v>
      </c>
      <c r="S210" s="11">
        <f t="shared" si="129"/>
        <v>0</v>
      </c>
      <c r="T210" s="11">
        <f t="shared" si="130"/>
        <v>3.4525157513412159</v>
      </c>
      <c r="U210" s="11">
        <f t="shared" si="131"/>
        <v>3.4525157513412159</v>
      </c>
      <c r="V210" s="11">
        <f t="shared" si="112"/>
        <v>0</v>
      </c>
      <c r="W210" s="11">
        <f t="shared" si="132"/>
        <v>4.5273950829556515</v>
      </c>
      <c r="X210" s="11">
        <f t="shared" si="133"/>
        <v>4.5273950829556515</v>
      </c>
      <c r="Y210" s="11">
        <f t="shared" si="113"/>
        <v>0</v>
      </c>
      <c r="Z210" s="11">
        <f t="shared" si="134"/>
        <v>5.009106967501201</v>
      </c>
      <c r="AA210" s="11">
        <f t="shared" si="135"/>
        <v>5.009106967501201</v>
      </c>
      <c r="AB210" s="11">
        <f t="shared" si="114"/>
        <v>0</v>
      </c>
      <c r="AC210" s="9">
        <f t="shared" si="136"/>
        <v>3.3506639860508232</v>
      </c>
      <c r="AD210" s="9">
        <f t="shared" si="137"/>
        <v>3.3506639860508232</v>
      </c>
      <c r="AE210" s="9">
        <f t="shared" si="115"/>
        <v>0</v>
      </c>
      <c r="AF210" s="9">
        <f t="shared" si="116"/>
        <v>3.6694090320054213</v>
      </c>
      <c r="AG210" s="9">
        <f t="shared" si="138"/>
        <v>3.6694090320054213</v>
      </c>
      <c r="AH210" s="9">
        <f t="shared" si="139"/>
        <v>0</v>
      </c>
      <c r="AI210" s="9">
        <f t="shared" si="117"/>
        <v>3.8438897229390401</v>
      </c>
      <c r="AJ210" s="9">
        <f t="shared" si="140"/>
        <v>3.8438897229390401</v>
      </c>
      <c r="AK210" s="9">
        <f t="shared" si="141"/>
        <v>0</v>
      </c>
      <c r="AL210" s="9">
        <f t="shared" si="118"/>
        <v>3.9941284359739644</v>
      </c>
      <c r="AM210" s="9">
        <f t="shared" si="142"/>
        <v>3.9941284359739644</v>
      </c>
      <c r="AN210" s="9">
        <f t="shared" si="143"/>
        <v>0</v>
      </c>
      <c r="AO210" s="9">
        <f t="shared" si="119"/>
        <v>3.574471599310117</v>
      </c>
      <c r="AP210" s="9">
        <f t="shared" si="144"/>
        <v>3.574471599310117</v>
      </c>
      <c r="AQ210" s="9">
        <f t="shared" si="145"/>
        <v>0</v>
      </c>
      <c r="AR210" s="10"/>
      <c r="AS210" s="10"/>
    </row>
    <row r="211" spans="2:45" hidden="1" x14ac:dyDescent="0.2">
      <c r="B211" s="15">
        <v>40210</v>
      </c>
      <c r="C211" s="13">
        <v>30.353945603565613</v>
      </c>
      <c r="D211" s="13">
        <v>30.353945603565613</v>
      </c>
      <c r="E211" s="14">
        <f t="shared" si="147"/>
        <v>0</v>
      </c>
      <c r="F211" s="8">
        <v>40237</v>
      </c>
      <c r="G211" s="9">
        <f t="shared" si="120"/>
        <v>3.1113468947292482</v>
      </c>
      <c r="H211" s="9">
        <f t="shared" si="146"/>
        <v>3.1113468947292482</v>
      </c>
      <c r="I211" s="9">
        <f t="shared" si="121"/>
        <v>0</v>
      </c>
      <c r="J211" s="10"/>
      <c r="K211" s="9">
        <f t="shared" si="122"/>
        <v>3.183597798405585</v>
      </c>
      <c r="L211" s="9">
        <f t="shared" si="123"/>
        <v>3.183597798405585</v>
      </c>
      <c r="M211" s="9">
        <f t="shared" si="124"/>
        <v>0</v>
      </c>
      <c r="N211" s="11">
        <f t="shared" si="125"/>
        <v>5.0702223825015995</v>
      </c>
      <c r="O211" s="11">
        <f t="shared" si="126"/>
        <v>5.0702223825015995</v>
      </c>
      <c r="P211" s="11">
        <f t="shared" si="127"/>
        <v>0</v>
      </c>
      <c r="Q211" s="11">
        <f t="shared" si="111"/>
        <v>4.7372211927382279</v>
      </c>
      <c r="R211" s="11">
        <f t="shared" si="128"/>
        <v>4.7372211927382279</v>
      </c>
      <c r="S211" s="11">
        <f t="shared" si="129"/>
        <v>0</v>
      </c>
      <c r="T211" s="11">
        <f t="shared" si="130"/>
        <v>3.3851103160824136</v>
      </c>
      <c r="U211" s="11">
        <f t="shared" si="131"/>
        <v>3.3851103160824136</v>
      </c>
      <c r="V211" s="11">
        <f t="shared" si="112"/>
        <v>0</v>
      </c>
      <c r="W211" s="11">
        <f t="shared" si="132"/>
        <v>4.4437173393560352</v>
      </c>
      <c r="X211" s="11">
        <f t="shared" si="133"/>
        <v>4.4437173393560352</v>
      </c>
      <c r="Y211" s="11">
        <f t="shared" si="113"/>
        <v>0</v>
      </c>
      <c r="Z211" s="11">
        <f t="shared" si="134"/>
        <v>4.9181367175837005</v>
      </c>
      <c r="AA211" s="11">
        <f t="shared" si="135"/>
        <v>4.9181367175837005</v>
      </c>
      <c r="AB211" s="11">
        <f t="shared" si="114"/>
        <v>0</v>
      </c>
      <c r="AC211" s="9">
        <f t="shared" si="136"/>
        <v>3.2848004572005971</v>
      </c>
      <c r="AD211" s="9">
        <f t="shared" si="137"/>
        <v>3.2848004572005971</v>
      </c>
      <c r="AE211" s="9">
        <f t="shared" si="115"/>
        <v>0</v>
      </c>
      <c r="AF211" s="9">
        <f t="shared" si="116"/>
        <v>3.5987201078598083</v>
      </c>
      <c r="AG211" s="9">
        <f t="shared" si="138"/>
        <v>3.5987201078598083</v>
      </c>
      <c r="AH211" s="9">
        <f t="shared" si="139"/>
        <v>0</v>
      </c>
      <c r="AI211" s="9">
        <f t="shared" si="117"/>
        <v>3.7705593826652315</v>
      </c>
      <c r="AJ211" s="9">
        <f t="shared" si="140"/>
        <v>3.7705593826652315</v>
      </c>
      <c r="AK211" s="9">
        <f t="shared" si="141"/>
        <v>0</v>
      </c>
      <c r="AL211" s="9">
        <f t="shared" si="118"/>
        <v>3.9185236723380852</v>
      </c>
      <c r="AM211" s="9">
        <f t="shared" si="142"/>
        <v>3.9185236723380852</v>
      </c>
      <c r="AN211" s="9">
        <f t="shared" si="143"/>
        <v>0</v>
      </c>
      <c r="AO211" s="9">
        <f t="shared" si="119"/>
        <v>3.5052199073564969</v>
      </c>
      <c r="AP211" s="9">
        <f t="shared" si="144"/>
        <v>3.5052199073564969</v>
      </c>
      <c r="AQ211" s="9">
        <f t="shared" si="145"/>
        <v>0</v>
      </c>
      <c r="AR211" s="10"/>
      <c r="AS211" s="10"/>
    </row>
    <row r="212" spans="2:45" hidden="1" x14ac:dyDescent="0.2">
      <c r="B212" s="15">
        <v>40238</v>
      </c>
      <c r="C212" s="13">
        <v>30.814972424168737</v>
      </c>
      <c r="D212" s="13">
        <v>30.814972424168737</v>
      </c>
      <c r="E212" s="14">
        <f t="shared" si="147"/>
        <v>0</v>
      </c>
      <c r="F212" s="8">
        <v>40268</v>
      </c>
      <c r="G212" s="9">
        <f t="shared" si="120"/>
        <v>3.0498364977318806</v>
      </c>
      <c r="H212" s="9">
        <f t="shared" si="146"/>
        <v>3.0498364977318806</v>
      </c>
      <c r="I212" s="9">
        <f t="shared" si="121"/>
        <v>0</v>
      </c>
      <c r="J212" s="10"/>
      <c r="K212" s="9">
        <f t="shared" si="122"/>
        <v>3.1210064462170495</v>
      </c>
      <c r="L212" s="9">
        <f t="shared" si="123"/>
        <v>3.1210064462170495</v>
      </c>
      <c r="M212" s="9">
        <f t="shared" si="124"/>
        <v>0</v>
      </c>
      <c r="N212" s="11">
        <f t="shared" si="125"/>
        <v>4.9794049939011247</v>
      </c>
      <c r="O212" s="11">
        <f t="shared" si="126"/>
        <v>4.9794049939011247</v>
      </c>
      <c r="P212" s="11">
        <f t="shared" si="127"/>
        <v>0</v>
      </c>
      <c r="Q212" s="11">
        <f t="shared" si="111"/>
        <v>4.6513858783599993</v>
      </c>
      <c r="R212" s="11">
        <f t="shared" si="128"/>
        <v>4.6513858783599993</v>
      </c>
      <c r="S212" s="11">
        <f t="shared" si="129"/>
        <v>0</v>
      </c>
      <c r="T212" s="11">
        <f t="shared" si="130"/>
        <v>3.3195041088403849</v>
      </c>
      <c r="U212" s="11">
        <f t="shared" si="131"/>
        <v>3.3195041088403849</v>
      </c>
      <c r="V212" s="11">
        <f t="shared" si="112"/>
        <v>0</v>
      </c>
      <c r="W212" s="11">
        <f t="shared" si="132"/>
        <v>4.362273174400138</v>
      </c>
      <c r="X212" s="11">
        <f t="shared" si="133"/>
        <v>4.362273174400138</v>
      </c>
      <c r="Y212" s="11">
        <f t="shared" si="113"/>
        <v>0</v>
      </c>
      <c r="Z212" s="11">
        <f t="shared" si="134"/>
        <v>4.8295947024475048</v>
      </c>
      <c r="AA212" s="11">
        <f t="shared" si="135"/>
        <v>4.8295947024475048</v>
      </c>
      <c r="AB212" s="11">
        <f t="shared" si="114"/>
        <v>0</v>
      </c>
      <c r="AC212" s="9">
        <f t="shared" si="136"/>
        <v>3.220694998837355</v>
      </c>
      <c r="AD212" s="9">
        <f t="shared" si="137"/>
        <v>3.220694998837355</v>
      </c>
      <c r="AE212" s="9">
        <f t="shared" si="115"/>
        <v>0</v>
      </c>
      <c r="AF212" s="9">
        <f t="shared" si="116"/>
        <v>3.5299180566690245</v>
      </c>
      <c r="AG212" s="9">
        <f t="shared" si="138"/>
        <v>3.5299180566690245</v>
      </c>
      <c r="AH212" s="9">
        <f t="shared" si="139"/>
        <v>0</v>
      </c>
      <c r="AI212" s="9">
        <f t="shared" si="117"/>
        <v>3.6991864216768402</v>
      </c>
      <c r="AJ212" s="9">
        <f t="shared" si="140"/>
        <v>3.6991864216768402</v>
      </c>
      <c r="AK212" s="9">
        <f t="shared" si="141"/>
        <v>0</v>
      </c>
      <c r="AL212" s="9">
        <f t="shared" si="118"/>
        <v>3.8449369983178698</v>
      </c>
      <c r="AM212" s="9">
        <f t="shared" si="142"/>
        <v>3.8449369983178698</v>
      </c>
      <c r="AN212" s="9">
        <f t="shared" si="143"/>
        <v>0</v>
      </c>
      <c r="AO212" s="9">
        <f t="shared" si="119"/>
        <v>3.4378167248575435</v>
      </c>
      <c r="AP212" s="9">
        <f t="shared" si="144"/>
        <v>3.4378167248575435</v>
      </c>
      <c r="AQ212" s="9">
        <f t="shared" si="145"/>
        <v>0</v>
      </c>
      <c r="AR212" s="10"/>
      <c r="AS212" s="10"/>
    </row>
    <row r="213" spans="2:45" hidden="1" x14ac:dyDescent="0.2">
      <c r="B213" s="15">
        <v>40269</v>
      </c>
      <c r="C213" s="13">
        <v>31.171288904798274</v>
      </c>
      <c r="D213" s="13">
        <v>31.171288904798274</v>
      </c>
      <c r="E213" s="14">
        <f t="shared" si="147"/>
        <v>0</v>
      </c>
      <c r="F213" s="8">
        <v>40298</v>
      </c>
      <c r="G213" s="9">
        <f t="shared" si="120"/>
        <v>3.0035431444989076</v>
      </c>
      <c r="H213" s="9">
        <f t="shared" si="146"/>
        <v>3.0035431444989076</v>
      </c>
      <c r="I213" s="9">
        <f t="shared" si="121"/>
        <v>0</v>
      </c>
      <c r="J213" s="10"/>
      <c r="K213" s="9">
        <f t="shared" si="122"/>
        <v>3.0738995550630666</v>
      </c>
      <c r="L213" s="9">
        <f t="shared" si="123"/>
        <v>3.0738995550630666</v>
      </c>
      <c r="M213" s="9">
        <f t="shared" si="124"/>
        <v>0</v>
      </c>
      <c r="N213" s="11">
        <f t="shared" si="125"/>
        <v>4.9110548993576311</v>
      </c>
      <c r="O213" s="11">
        <f t="shared" si="126"/>
        <v>4.9110548993576311</v>
      </c>
      <c r="P213" s="11">
        <f t="shared" si="127"/>
        <v>0</v>
      </c>
      <c r="Q213" s="11">
        <f t="shared" si="111"/>
        <v>4.5867853437781037</v>
      </c>
      <c r="R213" s="11">
        <f t="shared" si="128"/>
        <v>4.5867853437781037</v>
      </c>
      <c r="S213" s="11">
        <f t="shared" si="129"/>
        <v>0</v>
      </c>
      <c r="T213" s="11">
        <f t="shared" si="130"/>
        <v>3.270128206970317</v>
      </c>
      <c r="U213" s="11">
        <f t="shared" si="131"/>
        <v>3.270128206970317</v>
      </c>
      <c r="V213" s="11">
        <f t="shared" si="112"/>
        <v>0</v>
      </c>
      <c r="W213" s="11">
        <f t="shared" si="132"/>
        <v>4.3009774637379357</v>
      </c>
      <c r="X213" s="11">
        <f t="shared" si="133"/>
        <v>4.3009774637379357</v>
      </c>
      <c r="Y213" s="11">
        <f t="shared" si="113"/>
        <v>0</v>
      </c>
      <c r="Z213" s="11">
        <f t="shared" si="134"/>
        <v>4.7629570772207543</v>
      </c>
      <c r="AA213" s="11">
        <f t="shared" si="135"/>
        <v>4.7629570772207543</v>
      </c>
      <c r="AB213" s="11">
        <f t="shared" si="114"/>
        <v>0</v>
      </c>
      <c r="AC213" s="9">
        <f t="shared" si="136"/>
        <v>3.1724485759066399</v>
      </c>
      <c r="AD213" s="9">
        <f t="shared" si="137"/>
        <v>3.1724485759066399</v>
      </c>
      <c r="AE213" s="9">
        <f t="shared" si="115"/>
        <v>0</v>
      </c>
      <c r="AF213" s="9">
        <f t="shared" si="116"/>
        <v>3.4781369299911331</v>
      </c>
      <c r="AG213" s="9">
        <f t="shared" si="138"/>
        <v>3.4781369299911331</v>
      </c>
      <c r="AH213" s="9">
        <f t="shared" si="139"/>
        <v>0</v>
      </c>
      <c r="AI213" s="9">
        <f t="shared" si="117"/>
        <v>3.6454704020182414</v>
      </c>
      <c r="AJ213" s="9">
        <f t="shared" si="140"/>
        <v>3.6454704020182414</v>
      </c>
      <c r="AK213" s="9">
        <f t="shared" si="141"/>
        <v>0</v>
      </c>
      <c r="AL213" s="9">
        <f t="shared" si="118"/>
        <v>3.7895549156139774</v>
      </c>
      <c r="AM213" s="9">
        <f t="shared" si="142"/>
        <v>3.7895549156139774</v>
      </c>
      <c r="AN213" s="9">
        <f t="shared" si="143"/>
        <v>0</v>
      </c>
      <c r="AO213" s="9">
        <f t="shared" si="119"/>
        <v>3.3870884010493887</v>
      </c>
      <c r="AP213" s="9">
        <f t="shared" si="144"/>
        <v>3.3870884010493887</v>
      </c>
      <c r="AQ213" s="9">
        <f t="shared" si="145"/>
        <v>0</v>
      </c>
      <c r="AR213" s="10"/>
      <c r="AS213" s="10"/>
    </row>
    <row r="214" spans="2:45" hidden="1" x14ac:dyDescent="0.2">
      <c r="B214" s="15">
        <v>40299</v>
      </c>
      <c r="C214" s="13">
        <v>31.547944803983828</v>
      </c>
      <c r="D214" s="13">
        <v>31.547944803983828</v>
      </c>
      <c r="E214" s="14">
        <f t="shared" si="147"/>
        <v>0</v>
      </c>
      <c r="F214" s="8">
        <v>40329</v>
      </c>
      <c r="G214" s="9">
        <f t="shared" si="120"/>
        <v>2.9557442101344424</v>
      </c>
      <c r="H214" s="9">
        <f t="shared" si="146"/>
        <v>2.9557442101344424</v>
      </c>
      <c r="I214" s="9">
        <f t="shared" si="121"/>
        <v>0</v>
      </c>
      <c r="J214" s="10"/>
      <c r="K214" s="9">
        <f t="shared" si="122"/>
        <v>3.0252606243930051</v>
      </c>
      <c r="L214" s="9">
        <f t="shared" si="123"/>
        <v>3.0252606243930051</v>
      </c>
      <c r="M214" s="9">
        <f t="shared" si="124"/>
        <v>0</v>
      </c>
      <c r="N214" s="11">
        <f t="shared" si="125"/>
        <v>4.8404818806685794</v>
      </c>
      <c r="O214" s="11">
        <f t="shared" si="126"/>
        <v>4.8404818806685794</v>
      </c>
      <c r="P214" s="11">
        <f t="shared" si="127"/>
        <v>0</v>
      </c>
      <c r="Q214" s="11">
        <f t="shared" si="111"/>
        <v>4.5200838305641051</v>
      </c>
      <c r="R214" s="11">
        <f t="shared" si="128"/>
        <v>4.5200838305641051</v>
      </c>
      <c r="S214" s="11">
        <f t="shared" si="129"/>
        <v>0</v>
      </c>
      <c r="T214" s="11">
        <f t="shared" si="130"/>
        <v>3.2191464714110838</v>
      </c>
      <c r="U214" s="11">
        <f t="shared" si="131"/>
        <v>3.2191464714110838</v>
      </c>
      <c r="V214" s="11">
        <f t="shared" si="112"/>
        <v>0</v>
      </c>
      <c r="W214" s="11">
        <f t="shared" si="132"/>
        <v>4.2376882559758364</v>
      </c>
      <c r="X214" s="11">
        <f t="shared" si="133"/>
        <v>4.2376882559758364</v>
      </c>
      <c r="Y214" s="11">
        <f t="shared" si="113"/>
        <v>0</v>
      </c>
      <c r="Z214" s="11">
        <f t="shared" si="134"/>
        <v>4.6941522218371414</v>
      </c>
      <c r="AA214" s="11">
        <f t="shared" si="135"/>
        <v>4.6941522218371414</v>
      </c>
      <c r="AB214" s="11">
        <f t="shared" si="114"/>
        <v>0</v>
      </c>
      <c r="AC214" s="9">
        <f t="shared" si="136"/>
        <v>3.1226330529009969</v>
      </c>
      <c r="AD214" s="9">
        <f t="shared" si="137"/>
        <v>3.1226330529009969</v>
      </c>
      <c r="AE214" s="9">
        <f t="shared" si="115"/>
        <v>0</v>
      </c>
      <c r="AF214" s="9">
        <f t="shared" si="116"/>
        <v>3.4246717454118558</v>
      </c>
      <c r="AG214" s="9">
        <f t="shared" si="138"/>
        <v>3.4246717454118558</v>
      </c>
      <c r="AH214" s="9">
        <f t="shared" si="139"/>
        <v>0</v>
      </c>
      <c r="AI214" s="9">
        <f t="shared" si="117"/>
        <v>3.5900073966692814</v>
      </c>
      <c r="AJ214" s="9">
        <f t="shared" si="140"/>
        <v>3.5900073966692814</v>
      </c>
      <c r="AK214" s="9">
        <f t="shared" si="141"/>
        <v>0</v>
      </c>
      <c r="AL214" s="9">
        <f t="shared" si="118"/>
        <v>3.7323716624845575</v>
      </c>
      <c r="AM214" s="9">
        <f t="shared" si="142"/>
        <v>3.7323716624845575</v>
      </c>
      <c r="AN214" s="9">
        <f t="shared" si="143"/>
        <v>0</v>
      </c>
      <c r="AO214" s="9">
        <f t="shared" si="119"/>
        <v>3.3347102592474194</v>
      </c>
      <c r="AP214" s="9">
        <f t="shared" si="144"/>
        <v>3.3347102592474194</v>
      </c>
      <c r="AQ214" s="9">
        <f t="shared" si="145"/>
        <v>0</v>
      </c>
      <c r="AR214" s="10"/>
      <c r="AS214" s="10"/>
    </row>
    <row r="215" spans="2:45" hidden="1" x14ac:dyDescent="0.2">
      <c r="B215" s="15">
        <v>40330</v>
      </c>
      <c r="C215" s="13">
        <v>31.931380509354724</v>
      </c>
      <c r="D215" s="13">
        <v>31.931380509354724</v>
      </c>
      <c r="E215" s="14">
        <f t="shared" si="147"/>
        <v>0</v>
      </c>
      <c r="F215" s="8">
        <v>40359</v>
      </c>
      <c r="G215" s="9">
        <f t="shared" si="120"/>
        <v>2.9082431767533339</v>
      </c>
      <c r="H215" s="9">
        <f t="shared" si="146"/>
        <v>2.9082431767533339</v>
      </c>
      <c r="I215" s="9">
        <f t="shared" si="121"/>
        <v>0</v>
      </c>
      <c r="J215" s="10"/>
      <c r="K215" s="9">
        <f t="shared" si="122"/>
        <v>2.9769248298800286</v>
      </c>
      <c r="L215" s="9">
        <f t="shared" si="123"/>
        <v>2.9769248298800286</v>
      </c>
      <c r="M215" s="9">
        <f t="shared" si="124"/>
        <v>0</v>
      </c>
      <c r="N215" s="11">
        <f t="shared" si="125"/>
        <v>4.7703486996442255</v>
      </c>
      <c r="O215" s="11">
        <f t="shared" si="126"/>
        <v>4.7703486996442255</v>
      </c>
      <c r="P215" s="11">
        <f t="shared" si="127"/>
        <v>0</v>
      </c>
      <c r="Q215" s="11">
        <f t="shared" si="111"/>
        <v>4.4537980263327865</v>
      </c>
      <c r="R215" s="11">
        <f t="shared" si="128"/>
        <v>4.4537980263327865</v>
      </c>
      <c r="S215" s="11">
        <f t="shared" si="129"/>
        <v>0</v>
      </c>
      <c r="T215" s="11">
        <f t="shared" si="130"/>
        <v>3.1684824732524479</v>
      </c>
      <c r="U215" s="11">
        <f t="shared" si="131"/>
        <v>3.1684824732524479</v>
      </c>
      <c r="V215" s="11">
        <f t="shared" si="112"/>
        <v>0</v>
      </c>
      <c r="W215" s="11">
        <f t="shared" si="132"/>
        <v>4.1747934904221022</v>
      </c>
      <c r="X215" s="11">
        <f t="shared" si="133"/>
        <v>4.1747934904221022</v>
      </c>
      <c r="Y215" s="11">
        <f t="shared" si="113"/>
        <v>0</v>
      </c>
      <c r="Z215" s="11">
        <f t="shared" si="134"/>
        <v>4.6257761842577532</v>
      </c>
      <c r="AA215" s="11">
        <f t="shared" si="135"/>
        <v>4.6257761842577532</v>
      </c>
      <c r="AB215" s="11">
        <f t="shared" si="114"/>
        <v>0</v>
      </c>
      <c r="AC215" s="9">
        <f t="shared" si="136"/>
        <v>3.0731279990195537</v>
      </c>
      <c r="AD215" s="9">
        <f t="shared" si="137"/>
        <v>3.0731279990195537</v>
      </c>
      <c r="AE215" s="9">
        <f t="shared" si="115"/>
        <v>0</v>
      </c>
      <c r="AF215" s="9">
        <f t="shared" si="116"/>
        <v>3.3715397760239476</v>
      </c>
      <c r="AG215" s="9">
        <f t="shared" si="138"/>
        <v>3.3715397760239476</v>
      </c>
      <c r="AH215" s="9">
        <f t="shared" si="139"/>
        <v>0</v>
      </c>
      <c r="AI215" s="9">
        <f t="shared" si="117"/>
        <v>3.5348900576840814</v>
      </c>
      <c r="AJ215" s="9">
        <f t="shared" si="140"/>
        <v>3.5348900576840814</v>
      </c>
      <c r="AK215" s="9">
        <f t="shared" si="141"/>
        <v>0</v>
      </c>
      <c r="AL215" s="9">
        <f t="shared" si="118"/>
        <v>3.6755447969517503</v>
      </c>
      <c r="AM215" s="9">
        <f t="shared" si="142"/>
        <v>3.6755447969517503</v>
      </c>
      <c r="AN215" s="9">
        <f t="shared" si="143"/>
        <v>0</v>
      </c>
      <c r="AO215" s="9">
        <f t="shared" si="119"/>
        <v>3.2826585577763208</v>
      </c>
      <c r="AP215" s="9">
        <f t="shared" si="144"/>
        <v>3.2826585577763208</v>
      </c>
      <c r="AQ215" s="9">
        <f t="shared" si="145"/>
        <v>0</v>
      </c>
      <c r="AR215" s="10"/>
      <c r="AS215" s="10"/>
    </row>
    <row r="216" spans="2:45" hidden="1" x14ac:dyDescent="0.2">
      <c r="B216" s="15">
        <v>40360</v>
      </c>
      <c r="C216" s="13">
        <v>32.24023834668688</v>
      </c>
      <c r="D216" s="13">
        <v>32.24023834668688</v>
      </c>
      <c r="E216" s="14">
        <f t="shared" si="147"/>
        <v>0</v>
      </c>
      <c r="F216" s="8">
        <v>40390</v>
      </c>
      <c r="G216" s="9">
        <f t="shared" si="120"/>
        <v>2.8708026491009</v>
      </c>
      <c r="H216" s="9">
        <f t="shared" si="146"/>
        <v>2.8708026491009</v>
      </c>
      <c r="I216" s="9">
        <f t="shared" si="121"/>
        <v>0</v>
      </c>
      <c r="J216" s="10"/>
      <c r="K216" s="9">
        <f t="shared" si="122"/>
        <v>2.9388263397578078</v>
      </c>
      <c r="L216" s="9">
        <f t="shared" si="123"/>
        <v>2.9388263397578078</v>
      </c>
      <c r="M216" s="9">
        <f t="shared" si="124"/>
        <v>0</v>
      </c>
      <c r="N216" s="11">
        <f t="shared" si="125"/>
        <v>4.715069411666887</v>
      </c>
      <c r="O216" s="11">
        <f t="shared" si="126"/>
        <v>4.715069411666887</v>
      </c>
      <c r="P216" s="11">
        <f t="shared" si="127"/>
        <v>0</v>
      </c>
      <c r="Q216" s="11">
        <f t="shared" si="111"/>
        <v>4.4015512580072471</v>
      </c>
      <c r="R216" s="11">
        <f t="shared" si="128"/>
        <v>4.4015512580072471</v>
      </c>
      <c r="S216" s="11">
        <f t="shared" si="129"/>
        <v>0</v>
      </c>
      <c r="T216" s="11">
        <f t="shared" si="130"/>
        <v>3.1285488825698584</v>
      </c>
      <c r="U216" s="11">
        <f t="shared" si="131"/>
        <v>3.1285488825698584</v>
      </c>
      <c r="V216" s="11">
        <f t="shared" si="112"/>
        <v>0</v>
      </c>
      <c r="W216" s="11">
        <f t="shared" si="132"/>
        <v>4.1252195539981322</v>
      </c>
      <c r="X216" s="11">
        <f t="shared" si="133"/>
        <v>4.1252195539981322</v>
      </c>
      <c r="Y216" s="11">
        <f t="shared" si="113"/>
        <v>0</v>
      </c>
      <c r="Z216" s="11">
        <f t="shared" si="134"/>
        <v>4.5718818846281986</v>
      </c>
      <c r="AA216" s="11">
        <f t="shared" si="135"/>
        <v>4.5718818846281986</v>
      </c>
      <c r="AB216" s="11">
        <f t="shared" si="114"/>
        <v>0</v>
      </c>
      <c r="AC216" s="9">
        <f t="shared" si="136"/>
        <v>3.0341078934165351</v>
      </c>
      <c r="AD216" s="9">
        <f t="shared" si="137"/>
        <v>3.0341078934165351</v>
      </c>
      <c r="AE216" s="9">
        <f t="shared" si="115"/>
        <v>0</v>
      </c>
      <c r="AF216" s="9">
        <f t="shared" si="116"/>
        <v>3.3296609193444349</v>
      </c>
      <c r="AG216" s="9">
        <f t="shared" si="138"/>
        <v>3.3296609193444349</v>
      </c>
      <c r="AH216" s="9">
        <f t="shared" si="139"/>
        <v>0</v>
      </c>
      <c r="AI216" s="9">
        <f t="shared" si="117"/>
        <v>3.4914463237794484</v>
      </c>
      <c r="AJ216" s="9">
        <f t="shared" si="140"/>
        <v>3.4914463237794484</v>
      </c>
      <c r="AK216" s="9">
        <f t="shared" si="141"/>
        <v>0</v>
      </c>
      <c r="AL216" s="9">
        <f t="shared" si="118"/>
        <v>3.6307536065514929</v>
      </c>
      <c r="AM216" s="9">
        <f t="shared" si="142"/>
        <v>3.6307536065514929</v>
      </c>
      <c r="AN216" s="9">
        <f t="shared" si="143"/>
        <v>0</v>
      </c>
      <c r="AO216" s="9">
        <f t="shared" si="119"/>
        <v>3.2416311731160956</v>
      </c>
      <c r="AP216" s="9">
        <f t="shared" si="144"/>
        <v>3.2416311731160956</v>
      </c>
      <c r="AQ216" s="9">
        <f t="shared" si="145"/>
        <v>0</v>
      </c>
      <c r="AR216" s="10"/>
      <c r="AS216" s="10"/>
    </row>
    <row r="217" spans="2:45" hidden="1" x14ac:dyDescent="0.2">
      <c r="B217" s="15">
        <v>40391</v>
      </c>
      <c r="C217" s="13">
        <v>32.561902484591343</v>
      </c>
      <c r="D217" s="13">
        <v>32.561902484591343</v>
      </c>
      <c r="E217" s="14">
        <f t="shared" si="147"/>
        <v>0</v>
      </c>
      <c r="F217" s="8">
        <v>40421</v>
      </c>
      <c r="G217" s="9">
        <f t="shared" si="120"/>
        <v>2.8325647605834661</v>
      </c>
      <c r="H217" s="9">
        <f t="shared" si="146"/>
        <v>2.8325647605834661</v>
      </c>
      <c r="I217" s="9">
        <f t="shared" si="121"/>
        <v>0</v>
      </c>
      <c r="J217" s="10"/>
      <c r="K217" s="9">
        <f t="shared" si="122"/>
        <v>2.8999164763205241</v>
      </c>
      <c r="L217" s="9">
        <f t="shared" si="123"/>
        <v>2.8999164763205241</v>
      </c>
      <c r="M217" s="9">
        <f t="shared" si="124"/>
        <v>0</v>
      </c>
      <c r="N217" s="11">
        <f t="shared" si="125"/>
        <v>4.6586128555354414</v>
      </c>
      <c r="O217" s="11">
        <f t="shared" si="126"/>
        <v>4.6586128555354414</v>
      </c>
      <c r="P217" s="11">
        <f t="shared" si="127"/>
        <v>0</v>
      </c>
      <c r="Q217" s="11">
        <f t="shared" si="111"/>
        <v>4.348191804284423</v>
      </c>
      <c r="R217" s="11">
        <f t="shared" si="128"/>
        <v>4.348191804284423</v>
      </c>
      <c r="S217" s="11">
        <f t="shared" si="129"/>
        <v>0</v>
      </c>
      <c r="T217" s="11">
        <f t="shared" si="130"/>
        <v>3.0877648369282777</v>
      </c>
      <c r="U217" s="11">
        <f t="shared" si="131"/>
        <v>3.0877648369282777</v>
      </c>
      <c r="V217" s="11">
        <f t="shared" si="112"/>
        <v>0</v>
      </c>
      <c r="W217" s="11">
        <f t="shared" si="132"/>
        <v>4.0745898547602559</v>
      </c>
      <c r="X217" s="11">
        <f t="shared" si="133"/>
        <v>4.0745898547602559</v>
      </c>
      <c r="Y217" s="11">
        <f t="shared" si="113"/>
        <v>0</v>
      </c>
      <c r="Z217" s="11">
        <f t="shared" si="134"/>
        <v>4.5168398125695237</v>
      </c>
      <c r="AA217" s="11">
        <f t="shared" si="135"/>
        <v>4.5168398125695237</v>
      </c>
      <c r="AB217" s="11">
        <f t="shared" si="114"/>
        <v>0</v>
      </c>
      <c r="AC217" s="9">
        <f t="shared" si="136"/>
        <v>2.9942567871010031</v>
      </c>
      <c r="AD217" s="9">
        <f t="shared" si="137"/>
        <v>2.9942567871010031</v>
      </c>
      <c r="AE217" s="9">
        <f t="shared" si="115"/>
        <v>0</v>
      </c>
      <c r="AF217" s="9">
        <f t="shared" si="116"/>
        <v>3.286890179898279</v>
      </c>
      <c r="AG217" s="9">
        <f t="shared" si="138"/>
        <v>3.286890179898279</v>
      </c>
      <c r="AH217" s="9">
        <f t="shared" si="139"/>
        <v>0</v>
      </c>
      <c r="AI217" s="9">
        <f t="shared" si="117"/>
        <v>3.4470773803380643</v>
      </c>
      <c r="AJ217" s="9">
        <f t="shared" si="140"/>
        <v>3.4470773803380643</v>
      </c>
      <c r="AK217" s="9">
        <f t="shared" si="141"/>
        <v>0</v>
      </c>
      <c r="AL217" s="9">
        <f t="shared" si="118"/>
        <v>3.5850085101952764</v>
      </c>
      <c r="AM217" s="9">
        <f t="shared" si="142"/>
        <v>3.5850085101952764</v>
      </c>
      <c r="AN217" s="9">
        <f t="shared" si="143"/>
        <v>0</v>
      </c>
      <c r="AO217" s="9">
        <f t="shared" si="119"/>
        <v>3.1997300392602126</v>
      </c>
      <c r="AP217" s="9">
        <f t="shared" si="144"/>
        <v>3.1997300392602126</v>
      </c>
      <c r="AQ217" s="9">
        <f t="shared" si="145"/>
        <v>0</v>
      </c>
      <c r="AR217" s="10"/>
      <c r="AS217" s="10"/>
    </row>
    <row r="218" spans="2:45" hidden="1" x14ac:dyDescent="0.2">
      <c r="B218" s="15">
        <v>40422</v>
      </c>
      <c r="C218" s="13">
        <v>32.865487139334903</v>
      </c>
      <c r="D218" s="13">
        <v>32.865487139334903</v>
      </c>
      <c r="E218" s="14">
        <f t="shared" si="147"/>
        <v>0</v>
      </c>
      <c r="F218" s="8">
        <v>40451</v>
      </c>
      <c r="G218" s="9">
        <f t="shared" si="120"/>
        <v>2.7971626427115686</v>
      </c>
      <c r="H218" s="9">
        <f t="shared" si="146"/>
        <v>2.7971626427115686</v>
      </c>
      <c r="I218" s="9">
        <f t="shared" si="121"/>
        <v>0</v>
      </c>
      <c r="J218" s="10"/>
      <c r="K218" s="9">
        <f t="shared" si="122"/>
        <v>2.863892218047003</v>
      </c>
      <c r="L218" s="9">
        <f t="shared" si="123"/>
        <v>2.863892218047003</v>
      </c>
      <c r="M218" s="9">
        <f t="shared" si="124"/>
        <v>0</v>
      </c>
      <c r="N218" s="11">
        <f t="shared" si="125"/>
        <v>4.6063431897065978</v>
      </c>
      <c r="O218" s="11">
        <f t="shared" si="126"/>
        <v>4.6063431897065978</v>
      </c>
      <c r="P218" s="11">
        <f t="shared" si="127"/>
        <v>0</v>
      </c>
      <c r="Q218" s="11">
        <f t="shared" si="111"/>
        <v>4.2987895557943103</v>
      </c>
      <c r="R218" s="11">
        <f t="shared" si="128"/>
        <v>4.2987895557943103</v>
      </c>
      <c r="S218" s="11">
        <f t="shared" si="129"/>
        <v>0</v>
      </c>
      <c r="T218" s="11">
        <f t="shared" si="130"/>
        <v>3.0500053881962224</v>
      </c>
      <c r="U218" s="11">
        <f t="shared" si="131"/>
        <v>3.0500053881962224</v>
      </c>
      <c r="V218" s="11">
        <f t="shared" si="112"/>
        <v>0</v>
      </c>
      <c r="W218" s="11">
        <f t="shared" si="132"/>
        <v>4.0277149186763559</v>
      </c>
      <c r="X218" s="11">
        <f t="shared" si="133"/>
        <v>4.0277149186763559</v>
      </c>
      <c r="Y218" s="11">
        <f t="shared" si="113"/>
        <v>0</v>
      </c>
      <c r="Z218" s="11">
        <f t="shared" si="134"/>
        <v>4.4658797308681955</v>
      </c>
      <c r="AA218" s="11">
        <f t="shared" si="135"/>
        <v>4.4658797308681955</v>
      </c>
      <c r="AB218" s="11">
        <f t="shared" si="114"/>
        <v>0</v>
      </c>
      <c r="AC218" s="9">
        <f t="shared" si="136"/>
        <v>2.9573610897231335</v>
      </c>
      <c r="AD218" s="9">
        <f t="shared" si="137"/>
        <v>2.9573610897231335</v>
      </c>
      <c r="AE218" s="9">
        <f t="shared" si="115"/>
        <v>0</v>
      </c>
      <c r="AF218" s="9">
        <f t="shared" si="116"/>
        <v>3.2472913731113762</v>
      </c>
      <c r="AG218" s="9">
        <f t="shared" si="138"/>
        <v>3.2472913731113762</v>
      </c>
      <c r="AH218" s="9">
        <f t="shared" si="139"/>
        <v>0</v>
      </c>
      <c r="AI218" s="9">
        <f t="shared" si="117"/>
        <v>3.4059988944052639</v>
      </c>
      <c r="AJ218" s="9">
        <f t="shared" si="140"/>
        <v>3.4059988944052639</v>
      </c>
      <c r="AK218" s="9">
        <f t="shared" si="141"/>
        <v>0</v>
      </c>
      <c r="AL218" s="9">
        <f t="shared" si="118"/>
        <v>3.5426559286052717</v>
      </c>
      <c r="AM218" s="9">
        <f t="shared" si="142"/>
        <v>3.5426559286052717</v>
      </c>
      <c r="AN218" s="9">
        <f t="shared" si="143"/>
        <v>0</v>
      </c>
      <c r="AO218" s="9">
        <f t="shared" si="119"/>
        <v>3.160936347002445</v>
      </c>
      <c r="AP218" s="9">
        <f t="shared" si="144"/>
        <v>3.160936347002445</v>
      </c>
      <c r="AQ218" s="9">
        <f t="shared" si="145"/>
        <v>0</v>
      </c>
      <c r="AR218" s="10"/>
      <c r="AS218" s="10"/>
    </row>
    <row r="219" spans="2:45" hidden="1" x14ac:dyDescent="0.2">
      <c r="B219" s="15">
        <v>40452</v>
      </c>
      <c r="C219" s="13">
        <v>33.163045299691497</v>
      </c>
      <c r="D219" s="13">
        <v>33.163045299691497</v>
      </c>
      <c r="E219" s="14">
        <f t="shared" si="147"/>
        <v>0</v>
      </c>
      <c r="F219" s="8">
        <v>40482</v>
      </c>
      <c r="G219" s="9">
        <f t="shared" si="120"/>
        <v>2.7630922875819524</v>
      </c>
      <c r="H219" s="9">
        <f t="shared" si="146"/>
        <v>2.7630922875819524</v>
      </c>
      <c r="I219" s="9">
        <f t="shared" si="121"/>
        <v>0</v>
      </c>
      <c r="J219" s="10"/>
      <c r="K219" s="9">
        <f t="shared" si="122"/>
        <v>2.8292231262965868</v>
      </c>
      <c r="L219" s="9">
        <f t="shared" si="123"/>
        <v>2.8292231262965868</v>
      </c>
      <c r="M219" s="9">
        <f t="shared" si="124"/>
        <v>0</v>
      </c>
      <c r="N219" s="11">
        <f t="shared" si="125"/>
        <v>4.5560398128369126</v>
      </c>
      <c r="O219" s="11">
        <f t="shared" si="126"/>
        <v>4.5560398128369126</v>
      </c>
      <c r="P219" s="11">
        <f t="shared" si="127"/>
        <v>0</v>
      </c>
      <c r="Q219" s="11">
        <f t="shared" si="111"/>
        <v>4.2512457292822869</v>
      </c>
      <c r="R219" s="11">
        <f t="shared" si="128"/>
        <v>4.2512457292822869</v>
      </c>
      <c r="S219" s="11">
        <f t="shared" si="129"/>
        <v>0</v>
      </c>
      <c r="T219" s="11">
        <f t="shared" si="130"/>
        <v>3.0136663806697577</v>
      </c>
      <c r="U219" s="11">
        <f t="shared" si="131"/>
        <v>3.0136663806697577</v>
      </c>
      <c r="V219" s="11">
        <f t="shared" si="112"/>
        <v>0</v>
      </c>
      <c r="W219" s="11">
        <f t="shared" si="132"/>
        <v>3.9826033317132419</v>
      </c>
      <c r="X219" s="11">
        <f t="shared" si="133"/>
        <v>3.9826033317132419</v>
      </c>
      <c r="Y219" s="11">
        <f t="shared" si="113"/>
        <v>0</v>
      </c>
      <c r="Z219" s="11">
        <f t="shared" si="134"/>
        <v>4.416836673973096</v>
      </c>
      <c r="AA219" s="11">
        <f t="shared" si="135"/>
        <v>4.416836673973096</v>
      </c>
      <c r="AB219" s="11">
        <f t="shared" si="114"/>
        <v>0</v>
      </c>
      <c r="AC219" s="9">
        <f t="shared" si="136"/>
        <v>2.9218533408091414</v>
      </c>
      <c r="AD219" s="9">
        <f t="shared" si="137"/>
        <v>2.9218533408091414</v>
      </c>
      <c r="AE219" s="9">
        <f t="shared" si="115"/>
        <v>0</v>
      </c>
      <c r="AF219" s="9">
        <f t="shared" si="116"/>
        <v>3.2091822008064668</v>
      </c>
      <c r="AG219" s="9">
        <f t="shared" si="138"/>
        <v>3.2091822008064668</v>
      </c>
      <c r="AH219" s="9">
        <f t="shared" si="139"/>
        <v>0</v>
      </c>
      <c r="AI219" s="9">
        <f t="shared" si="117"/>
        <v>3.3664657057700023</v>
      </c>
      <c r="AJ219" s="9">
        <f t="shared" si="140"/>
        <v>3.3664657057700023</v>
      </c>
      <c r="AK219" s="9">
        <f t="shared" si="141"/>
        <v>0</v>
      </c>
      <c r="AL219" s="9">
        <f t="shared" si="118"/>
        <v>3.5018965734545757</v>
      </c>
      <c r="AM219" s="9">
        <f t="shared" si="142"/>
        <v>3.5018965734545757</v>
      </c>
      <c r="AN219" s="9">
        <f t="shared" si="143"/>
        <v>0</v>
      </c>
      <c r="AO219" s="9">
        <f t="shared" si="119"/>
        <v>3.1236020022947697</v>
      </c>
      <c r="AP219" s="9">
        <f t="shared" si="144"/>
        <v>3.1236020022947697</v>
      </c>
      <c r="AQ219" s="9">
        <f t="shared" si="145"/>
        <v>0</v>
      </c>
      <c r="AR219" s="10"/>
      <c r="AS219" s="10"/>
    </row>
    <row r="220" spans="2:45" hidden="1" x14ac:dyDescent="0.2">
      <c r="B220" s="15">
        <v>40483</v>
      </c>
      <c r="C220" s="13">
        <v>33.475669696015501</v>
      </c>
      <c r="D220" s="13">
        <v>33.475669696015501</v>
      </c>
      <c r="E220" s="14">
        <f t="shared" si="147"/>
        <v>0</v>
      </c>
      <c r="F220" s="8">
        <v>40512</v>
      </c>
      <c r="G220" s="9">
        <f t="shared" si="120"/>
        <v>2.7279493176160119</v>
      </c>
      <c r="H220" s="9">
        <f t="shared" si="146"/>
        <v>2.7279493176160119</v>
      </c>
      <c r="I220" s="9">
        <f t="shared" si="121"/>
        <v>0</v>
      </c>
      <c r="J220" s="10"/>
      <c r="K220" s="9">
        <f t="shared" si="122"/>
        <v>2.7934625700741407</v>
      </c>
      <c r="L220" s="9">
        <f t="shared" si="123"/>
        <v>2.7934625700741407</v>
      </c>
      <c r="M220" s="9">
        <f t="shared" si="124"/>
        <v>0</v>
      </c>
      <c r="N220" s="11">
        <f t="shared" si="125"/>
        <v>4.50415276746297</v>
      </c>
      <c r="O220" s="11">
        <f t="shared" si="126"/>
        <v>4.50415276746297</v>
      </c>
      <c r="P220" s="11">
        <f t="shared" si="127"/>
        <v>0</v>
      </c>
      <c r="Q220" s="11">
        <f t="shared" si="111"/>
        <v>4.2022051113955214</v>
      </c>
      <c r="R220" s="11">
        <f t="shared" si="128"/>
        <v>4.2022051113955214</v>
      </c>
      <c r="S220" s="11">
        <f t="shared" si="129"/>
        <v>0</v>
      </c>
      <c r="T220" s="11">
        <f t="shared" si="130"/>
        <v>2.9761833357987486</v>
      </c>
      <c r="U220" s="11">
        <f t="shared" si="131"/>
        <v>2.9761833357987486</v>
      </c>
      <c r="V220" s="11">
        <f t="shared" si="112"/>
        <v>0</v>
      </c>
      <c r="W220" s="11">
        <f t="shared" si="132"/>
        <v>3.9360715259915411</v>
      </c>
      <c r="X220" s="11">
        <f t="shared" si="133"/>
        <v>3.9360715259915411</v>
      </c>
      <c r="Y220" s="11">
        <f t="shared" si="113"/>
        <v>0</v>
      </c>
      <c r="Z220" s="11">
        <f t="shared" si="134"/>
        <v>4.3662496264079769</v>
      </c>
      <c r="AA220" s="11">
        <f t="shared" si="135"/>
        <v>4.3662496264079769</v>
      </c>
      <c r="AB220" s="11">
        <f t="shared" si="114"/>
        <v>0</v>
      </c>
      <c r="AC220" s="9">
        <f t="shared" si="136"/>
        <v>2.885227724524976</v>
      </c>
      <c r="AD220" s="9">
        <f t="shared" si="137"/>
        <v>2.885227724524976</v>
      </c>
      <c r="AE220" s="9">
        <f t="shared" si="115"/>
        <v>0</v>
      </c>
      <c r="AF220" s="9">
        <f t="shared" si="116"/>
        <v>3.1698732622103405</v>
      </c>
      <c r="AG220" s="9">
        <f t="shared" si="138"/>
        <v>3.1698732622103405</v>
      </c>
      <c r="AH220" s="9">
        <f t="shared" si="139"/>
        <v>0</v>
      </c>
      <c r="AI220" s="9">
        <f t="shared" si="117"/>
        <v>3.3256879194633617</v>
      </c>
      <c r="AJ220" s="9">
        <f t="shared" si="140"/>
        <v>3.3256879194633617</v>
      </c>
      <c r="AK220" s="9">
        <f t="shared" si="141"/>
        <v>0</v>
      </c>
      <c r="AL220" s="9">
        <f t="shared" si="118"/>
        <v>3.4598540180294073</v>
      </c>
      <c r="AM220" s="9">
        <f t="shared" si="142"/>
        <v>3.4598540180294073</v>
      </c>
      <c r="AN220" s="9">
        <f t="shared" si="143"/>
        <v>0</v>
      </c>
      <c r="AO220" s="9">
        <f t="shared" si="119"/>
        <v>3.0850922846892903</v>
      </c>
      <c r="AP220" s="9">
        <f t="shared" si="144"/>
        <v>3.0850922846892903</v>
      </c>
      <c r="AQ220" s="9">
        <f t="shared" si="145"/>
        <v>0</v>
      </c>
      <c r="AR220" s="10"/>
      <c r="AS220" s="10"/>
    </row>
    <row r="221" spans="2:45" hidden="1" x14ac:dyDescent="0.2">
      <c r="B221" s="15">
        <v>40513</v>
      </c>
      <c r="C221" s="13">
        <v>33.791307339532999</v>
      </c>
      <c r="D221" s="13">
        <v>33.791307339532999</v>
      </c>
      <c r="E221" s="14">
        <f t="shared" si="147"/>
        <v>0</v>
      </c>
      <c r="F221" s="8">
        <v>40543</v>
      </c>
      <c r="G221" s="9">
        <f t="shared" si="120"/>
        <v>2.6931273107033533</v>
      </c>
      <c r="H221" s="9">
        <f t="shared" si="146"/>
        <v>2.6931273107033533</v>
      </c>
      <c r="I221" s="9">
        <f t="shared" si="121"/>
        <v>0</v>
      </c>
      <c r="J221" s="10"/>
      <c r="K221" s="9">
        <f t="shared" si="122"/>
        <v>2.7580286173608282</v>
      </c>
      <c r="L221" s="9">
        <f t="shared" si="123"/>
        <v>2.7580286173608282</v>
      </c>
      <c r="M221" s="9">
        <f t="shared" si="124"/>
        <v>0</v>
      </c>
      <c r="N221" s="11">
        <f t="shared" si="125"/>
        <v>4.4527396098829488</v>
      </c>
      <c r="O221" s="11">
        <f t="shared" si="126"/>
        <v>4.4527396098829488</v>
      </c>
      <c r="P221" s="11">
        <f t="shared" si="127"/>
        <v>0</v>
      </c>
      <c r="Q221" s="11">
        <f t="shared" si="111"/>
        <v>4.1536123846934521</v>
      </c>
      <c r="R221" s="11">
        <f t="shared" si="128"/>
        <v>4.1536123846934521</v>
      </c>
      <c r="S221" s="11">
        <f t="shared" si="129"/>
        <v>0</v>
      </c>
      <c r="T221" s="11">
        <f t="shared" si="130"/>
        <v>2.939042626038852</v>
      </c>
      <c r="U221" s="11">
        <f t="shared" si="131"/>
        <v>2.939042626038852</v>
      </c>
      <c r="V221" s="11">
        <f t="shared" si="112"/>
        <v>0</v>
      </c>
      <c r="W221" s="11">
        <f t="shared" si="132"/>
        <v>3.8899646983082254</v>
      </c>
      <c r="X221" s="11">
        <f t="shared" si="133"/>
        <v>3.8899646983082254</v>
      </c>
      <c r="Y221" s="11">
        <f t="shared" si="113"/>
        <v>0</v>
      </c>
      <c r="Z221" s="11">
        <f t="shared" si="134"/>
        <v>4.3161245936713923</v>
      </c>
      <c r="AA221" s="11">
        <f t="shared" si="135"/>
        <v>4.3161245936713923</v>
      </c>
      <c r="AB221" s="11">
        <f t="shared" si="114"/>
        <v>0</v>
      </c>
      <c r="AC221" s="9">
        <f t="shared" si="136"/>
        <v>2.8489366124003137</v>
      </c>
      <c r="AD221" s="9">
        <f t="shared" si="137"/>
        <v>2.8489366124003137</v>
      </c>
      <c r="AE221" s="9">
        <f t="shared" si="115"/>
        <v>0</v>
      </c>
      <c r="AF221" s="9">
        <f t="shared" si="116"/>
        <v>3.1309233347326639</v>
      </c>
      <c r="AG221" s="9">
        <f t="shared" si="138"/>
        <v>3.1309233347326639</v>
      </c>
      <c r="AH221" s="9">
        <f t="shared" si="139"/>
        <v>0</v>
      </c>
      <c r="AI221" s="9">
        <f t="shared" si="117"/>
        <v>3.2852825593578006</v>
      </c>
      <c r="AJ221" s="9">
        <f t="shared" si="140"/>
        <v>3.2852825593578006</v>
      </c>
      <c r="AK221" s="9">
        <f t="shared" si="141"/>
        <v>0</v>
      </c>
      <c r="AL221" s="9">
        <f t="shared" si="118"/>
        <v>3.4181954400247632</v>
      </c>
      <c r="AM221" s="9">
        <f t="shared" si="142"/>
        <v>3.4181954400247632</v>
      </c>
      <c r="AN221" s="9">
        <f t="shared" si="143"/>
        <v>0</v>
      </c>
      <c r="AO221" s="9">
        <f t="shared" si="119"/>
        <v>3.0469342788644509</v>
      </c>
      <c r="AP221" s="9">
        <f t="shared" si="144"/>
        <v>3.0469342788644509</v>
      </c>
      <c r="AQ221" s="9">
        <f t="shared" si="145"/>
        <v>0</v>
      </c>
      <c r="AR221" s="10"/>
      <c r="AS221" s="10"/>
    </row>
    <row r="222" spans="2:45" hidden="1" x14ac:dyDescent="0.2">
      <c r="B222" s="15">
        <v>40544</v>
      </c>
      <c r="C222" s="13">
        <v>34.161183432533221</v>
      </c>
      <c r="D222" s="13">
        <v>34.161183432533221</v>
      </c>
      <c r="E222" s="14">
        <f t="shared" si="147"/>
        <v>0</v>
      </c>
      <c r="F222" s="8">
        <v>40574</v>
      </c>
      <c r="G222" s="9">
        <f t="shared" si="120"/>
        <v>2.6531404202218467</v>
      </c>
      <c r="H222" s="9">
        <f t="shared" si="146"/>
        <v>2.6531404202218467</v>
      </c>
      <c r="I222" s="9">
        <f t="shared" si="121"/>
        <v>0</v>
      </c>
      <c r="J222" s="10"/>
      <c r="K222" s="9">
        <f t="shared" si="122"/>
        <v>2.7173390158100608</v>
      </c>
      <c r="L222" s="9">
        <f t="shared" si="123"/>
        <v>2.7173390158100608</v>
      </c>
      <c r="M222" s="9">
        <f t="shared" si="124"/>
        <v>0</v>
      </c>
      <c r="N222" s="11">
        <f t="shared" si="125"/>
        <v>4.3937007294813313</v>
      </c>
      <c r="O222" s="11">
        <f t="shared" si="126"/>
        <v>4.3937007294813313</v>
      </c>
      <c r="P222" s="11">
        <f t="shared" si="127"/>
        <v>0</v>
      </c>
      <c r="Q222" s="11">
        <f t="shared" si="111"/>
        <v>4.0978122682410278</v>
      </c>
      <c r="R222" s="11">
        <f t="shared" si="128"/>
        <v>4.0978122682410278</v>
      </c>
      <c r="S222" s="11">
        <f t="shared" si="129"/>
        <v>0</v>
      </c>
      <c r="T222" s="11">
        <f t="shared" si="130"/>
        <v>2.8963931171435293</v>
      </c>
      <c r="U222" s="11">
        <f t="shared" si="131"/>
        <v>2.8963931171435293</v>
      </c>
      <c r="V222" s="11">
        <f t="shared" si="112"/>
        <v>0</v>
      </c>
      <c r="W222" s="11">
        <f t="shared" si="132"/>
        <v>3.8370191953782316</v>
      </c>
      <c r="X222" s="11">
        <f t="shared" si="133"/>
        <v>3.8370191953782316</v>
      </c>
      <c r="Y222" s="11">
        <f t="shared" si="113"/>
        <v>0</v>
      </c>
      <c r="Z222" s="11">
        <f t="shared" si="134"/>
        <v>4.2585648958789273</v>
      </c>
      <c r="AA222" s="11">
        <f t="shared" si="135"/>
        <v>4.2585648958789273</v>
      </c>
      <c r="AB222" s="11">
        <f t="shared" si="114"/>
        <v>0</v>
      </c>
      <c r="AC222" s="9">
        <f t="shared" si="136"/>
        <v>2.8072627154988274</v>
      </c>
      <c r="AD222" s="9">
        <f t="shared" si="137"/>
        <v>2.8072627154988274</v>
      </c>
      <c r="AE222" s="9">
        <f t="shared" si="115"/>
        <v>0</v>
      </c>
      <c r="AF222" s="9">
        <f t="shared" si="116"/>
        <v>3.0861962606091353</v>
      </c>
      <c r="AG222" s="9">
        <f t="shared" si="138"/>
        <v>3.0861962606091353</v>
      </c>
      <c r="AH222" s="9">
        <f t="shared" si="139"/>
        <v>0</v>
      </c>
      <c r="AI222" s="9">
        <f t="shared" si="117"/>
        <v>3.2388841793488758</v>
      </c>
      <c r="AJ222" s="9">
        <f t="shared" si="140"/>
        <v>3.2388841793488758</v>
      </c>
      <c r="AK222" s="9">
        <f t="shared" si="141"/>
        <v>0</v>
      </c>
      <c r="AL222" s="9">
        <f t="shared" si="118"/>
        <v>3.3703579618327328</v>
      </c>
      <c r="AM222" s="9">
        <f t="shared" si="142"/>
        <v>3.3703579618327328</v>
      </c>
      <c r="AN222" s="9">
        <f t="shared" si="143"/>
        <v>0</v>
      </c>
      <c r="AO222" s="9">
        <f t="shared" si="119"/>
        <v>3.0031165861123457</v>
      </c>
      <c r="AP222" s="9">
        <f t="shared" si="144"/>
        <v>3.0031165861123457</v>
      </c>
      <c r="AQ222" s="9">
        <f t="shared" si="145"/>
        <v>0</v>
      </c>
      <c r="AR222" s="10"/>
      <c r="AS222" s="10"/>
    </row>
    <row r="223" spans="2:45" hidden="1" x14ac:dyDescent="0.2">
      <c r="B223" s="15">
        <v>40575</v>
      </c>
      <c r="C223" s="13">
        <v>34.479081011445828</v>
      </c>
      <c r="D223" s="13">
        <v>34.479081011445828</v>
      </c>
      <c r="E223" s="14">
        <f t="shared" si="147"/>
        <v>0</v>
      </c>
      <c r="F223" s="8">
        <v>40602</v>
      </c>
      <c r="G223" s="9">
        <f t="shared" si="120"/>
        <v>2.619458417658298</v>
      </c>
      <c r="H223" s="9">
        <f t="shared" si="146"/>
        <v>2.619458417658298</v>
      </c>
      <c r="I223" s="9">
        <f t="shared" si="121"/>
        <v>0</v>
      </c>
      <c r="J223" s="10"/>
      <c r="K223" s="9">
        <f t="shared" si="122"/>
        <v>2.6830651013536082</v>
      </c>
      <c r="L223" s="9">
        <f t="shared" si="123"/>
        <v>2.6830651013536082</v>
      </c>
      <c r="M223" s="9">
        <f t="shared" si="124"/>
        <v>0</v>
      </c>
      <c r="N223" s="11">
        <f t="shared" si="125"/>
        <v>4.3439707380493644</v>
      </c>
      <c r="O223" s="11">
        <f t="shared" si="126"/>
        <v>4.3439707380493644</v>
      </c>
      <c r="P223" s="11">
        <f t="shared" si="127"/>
        <v>0</v>
      </c>
      <c r="Q223" s="11">
        <f t="shared" si="111"/>
        <v>4.0508103723005053</v>
      </c>
      <c r="R223" s="11">
        <f t="shared" si="128"/>
        <v>4.0508103723005053</v>
      </c>
      <c r="S223" s="11">
        <f t="shared" si="129"/>
        <v>0</v>
      </c>
      <c r="T223" s="11">
        <f t="shared" si="130"/>
        <v>2.8604683215255577</v>
      </c>
      <c r="U223" s="11">
        <f t="shared" si="131"/>
        <v>2.8604683215255577</v>
      </c>
      <c r="V223" s="11">
        <f t="shared" si="112"/>
        <v>0</v>
      </c>
      <c r="W223" s="11">
        <f t="shared" si="132"/>
        <v>3.7924218149882467</v>
      </c>
      <c r="X223" s="11">
        <f t="shared" si="133"/>
        <v>3.7924218149882467</v>
      </c>
      <c r="Y223" s="11">
        <f t="shared" si="113"/>
        <v>0</v>
      </c>
      <c r="Z223" s="11">
        <f t="shared" si="134"/>
        <v>4.2100808586042744</v>
      </c>
      <c r="AA223" s="11">
        <f t="shared" si="135"/>
        <v>4.2100808586042744</v>
      </c>
      <c r="AB223" s="11">
        <f t="shared" si="114"/>
        <v>0</v>
      </c>
      <c r="AC223" s="9">
        <f t="shared" si="136"/>
        <v>2.772159703352433</v>
      </c>
      <c r="AD223" s="9">
        <f t="shared" si="137"/>
        <v>2.772159703352433</v>
      </c>
      <c r="AE223" s="9">
        <f t="shared" si="115"/>
        <v>0</v>
      </c>
      <c r="AF223" s="9">
        <f t="shared" si="116"/>
        <v>3.0485214775202776</v>
      </c>
      <c r="AG223" s="9">
        <f t="shared" si="138"/>
        <v>3.0485214775202776</v>
      </c>
      <c r="AH223" s="9">
        <f t="shared" si="139"/>
        <v>0</v>
      </c>
      <c r="AI223" s="9">
        <f t="shared" si="117"/>
        <v>3.1998016116476471</v>
      </c>
      <c r="AJ223" s="9">
        <f t="shared" si="140"/>
        <v>3.1998016116476471</v>
      </c>
      <c r="AK223" s="9">
        <f t="shared" si="141"/>
        <v>0</v>
      </c>
      <c r="AL223" s="9">
        <f t="shared" si="118"/>
        <v>3.330063204133511</v>
      </c>
      <c r="AM223" s="9">
        <f t="shared" si="142"/>
        <v>3.330063204133511</v>
      </c>
      <c r="AN223" s="9">
        <f t="shared" si="143"/>
        <v>0</v>
      </c>
      <c r="AO223" s="9">
        <f t="shared" si="119"/>
        <v>2.9662077987114412</v>
      </c>
      <c r="AP223" s="9">
        <f t="shared" si="144"/>
        <v>2.9662077987114412</v>
      </c>
      <c r="AQ223" s="9">
        <f t="shared" si="145"/>
        <v>0</v>
      </c>
      <c r="AR223" s="10"/>
      <c r="AS223" s="10"/>
    </row>
    <row r="224" spans="2:45" hidden="1" x14ac:dyDescent="0.2">
      <c r="B224" s="15">
        <v>40603</v>
      </c>
      <c r="C224" s="13">
        <v>34.81053820272912</v>
      </c>
      <c r="D224" s="13">
        <v>34.81053820272912</v>
      </c>
      <c r="E224" s="14">
        <f t="shared" si="147"/>
        <v>0</v>
      </c>
      <c r="F224" s="8">
        <v>40633</v>
      </c>
      <c r="G224" s="9">
        <f t="shared" si="120"/>
        <v>2.5849948447569853</v>
      </c>
      <c r="H224" s="9">
        <f t="shared" si="146"/>
        <v>2.5849948447569853</v>
      </c>
      <c r="I224" s="9">
        <f t="shared" si="121"/>
        <v>0</v>
      </c>
      <c r="J224" s="10"/>
      <c r="K224" s="9">
        <f t="shared" si="122"/>
        <v>2.6479958816047313</v>
      </c>
      <c r="L224" s="9">
        <f t="shared" si="123"/>
        <v>2.6479958816047313</v>
      </c>
      <c r="M224" s="9">
        <f t="shared" si="124"/>
        <v>0</v>
      </c>
      <c r="N224" s="11">
        <f t="shared" si="125"/>
        <v>4.2930867924804028</v>
      </c>
      <c r="O224" s="11">
        <f t="shared" si="126"/>
        <v>4.2930867924804028</v>
      </c>
      <c r="P224" s="11">
        <f t="shared" si="127"/>
        <v>0</v>
      </c>
      <c r="Q224" s="11">
        <f t="shared" si="111"/>
        <v>4.0027178260158873</v>
      </c>
      <c r="R224" s="11">
        <f t="shared" si="128"/>
        <v>4.0027178260158873</v>
      </c>
      <c r="S224" s="11">
        <f t="shared" si="129"/>
        <v>0</v>
      </c>
      <c r="T224" s="11">
        <f t="shared" si="130"/>
        <v>2.8237099129241456</v>
      </c>
      <c r="U224" s="11">
        <f t="shared" si="131"/>
        <v>2.8237099129241456</v>
      </c>
      <c r="V224" s="11">
        <f t="shared" si="112"/>
        <v>0</v>
      </c>
      <c r="W224" s="11">
        <f t="shared" si="132"/>
        <v>3.7467895795717823</v>
      </c>
      <c r="X224" s="11">
        <f t="shared" si="133"/>
        <v>3.7467895795717823</v>
      </c>
      <c r="Y224" s="11">
        <f t="shared" si="113"/>
        <v>0</v>
      </c>
      <c r="Z224" s="11">
        <f t="shared" si="134"/>
        <v>4.1604717787993426</v>
      </c>
      <c r="AA224" s="11">
        <f t="shared" si="135"/>
        <v>4.1604717787993426</v>
      </c>
      <c r="AB224" s="11">
        <f t="shared" si="114"/>
        <v>0</v>
      </c>
      <c r="AC224" s="9">
        <f t="shared" si="136"/>
        <v>2.7362421472071161</v>
      </c>
      <c r="AD224" s="9">
        <f t="shared" si="137"/>
        <v>2.7362421472071161</v>
      </c>
      <c r="AE224" s="9">
        <f t="shared" si="115"/>
        <v>0</v>
      </c>
      <c r="AF224" s="9">
        <f t="shared" si="116"/>
        <v>3.0099724740554663</v>
      </c>
      <c r="AG224" s="9">
        <f t="shared" si="138"/>
        <v>3.0099724740554663</v>
      </c>
      <c r="AH224" s="9">
        <f t="shared" si="139"/>
        <v>0</v>
      </c>
      <c r="AI224" s="9">
        <f t="shared" si="117"/>
        <v>3.1598121567866873</v>
      </c>
      <c r="AJ224" s="9">
        <f t="shared" si="140"/>
        <v>3.1598121567866873</v>
      </c>
      <c r="AK224" s="9">
        <f t="shared" si="141"/>
        <v>0</v>
      </c>
      <c r="AL224" s="9">
        <f t="shared" si="118"/>
        <v>3.2888334311445746</v>
      </c>
      <c r="AM224" s="9">
        <f t="shared" si="142"/>
        <v>3.2888334311445746</v>
      </c>
      <c r="AN224" s="9">
        <f t="shared" si="143"/>
        <v>0</v>
      </c>
      <c r="AO224" s="9">
        <f t="shared" si="119"/>
        <v>2.9284425653975905</v>
      </c>
      <c r="AP224" s="9">
        <f t="shared" si="144"/>
        <v>2.9284425653975905</v>
      </c>
      <c r="AQ224" s="9">
        <f t="shared" si="145"/>
        <v>0</v>
      </c>
      <c r="AR224" s="10"/>
      <c r="AS224" s="10"/>
    </row>
    <row r="225" spans="2:45" hidden="1" x14ac:dyDescent="0.2">
      <c r="B225" s="15">
        <v>40634</v>
      </c>
      <c r="C225" s="13">
        <v>35.160074877173315</v>
      </c>
      <c r="D225" s="13">
        <v>35.160074877173315</v>
      </c>
      <c r="E225" s="14">
        <f t="shared" si="147"/>
        <v>0</v>
      </c>
      <c r="F225" s="8">
        <v>40663</v>
      </c>
      <c r="G225" s="9">
        <f t="shared" si="120"/>
        <v>2.5493553536491476</v>
      </c>
      <c r="H225" s="9">
        <f t="shared" si="146"/>
        <v>2.5493553536491476</v>
      </c>
      <c r="I225" s="9">
        <f t="shared" si="121"/>
        <v>0</v>
      </c>
      <c r="J225" s="10"/>
      <c r="K225" s="9">
        <f t="shared" si="122"/>
        <v>2.6117300786081037</v>
      </c>
      <c r="L225" s="9">
        <f t="shared" si="123"/>
        <v>2.6117300786081037</v>
      </c>
      <c r="M225" s="9">
        <f t="shared" si="124"/>
        <v>0</v>
      </c>
      <c r="N225" s="11">
        <f t="shared" si="125"/>
        <v>4.2404666555366886</v>
      </c>
      <c r="O225" s="11">
        <f t="shared" si="126"/>
        <v>4.2404666555366886</v>
      </c>
      <c r="P225" s="11">
        <f t="shared" si="127"/>
        <v>0</v>
      </c>
      <c r="Q225" s="11">
        <f t="shared" si="111"/>
        <v>3.9529843326090361</v>
      </c>
      <c r="R225" s="11">
        <f t="shared" si="128"/>
        <v>3.9529843326090361</v>
      </c>
      <c r="S225" s="11">
        <f t="shared" si="129"/>
        <v>0</v>
      </c>
      <c r="T225" s="11">
        <f t="shared" si="130"/>
        <v>2.7856972849171866</v>
      </c>
      <c r="U225" s="11">
        <f t="shared" si="131"/>
        <v>2.7856972849171866</v>
      </c>
      <c r="V225" s="11">
        <f t="shared" si="112"/>
        <v>0</v>
      </c>
      <c r="W225" s="11">
        <f t="shared" si="132"/>
        <v>3.6996003443461465</v>
      </c>
      <c r="X225" s="11">
        <f t="shared" si="133"/>
        <v>3.6996003443461465</v>
      </c>
      <c r="Y225" s="11">
        <f t="shared" si="113"/>
        <v>0</v>
      </c>
      <c r="Z225" s="11">
        <f t="shared" si="134"/>
        <v>4.1091700068200199</v>
      </c>
      <c r="AA225" s="11">
        <f t="shared" si="135"/>
        <v>4.1091700068200199</v>
      </c>
      <c r="AB225" s="11">
        <f t="shared" si="114"/>
        <v>0</v>
      </c>
      <c r="AC225" s="9">
        <f t="shared" si="136"/>
        <v>2.6990990620568378</v>
      </c>
      <c r="AD225" s="9">
        <f t="shared" si="137"/>
        <v>2.6990990620568378</v>
      </c>
      <c r="AE225" s="9">
        <f t="shared" si="115"/>
        <v>0</v>
      </c>
      <c r="AF225" s="9">
        <f t="shared" si="116"/>
        <v>2.9701081549921389</v>
      </c>
      <c r="AG225" s="9">
        <f t="shared" si="138"/>
        <v>2.9701081549921389</v>
      </c>
      <c r="AH225" s="9">
        <f t="shared" si="139"/>
        <v>0</v>
      </c>
      <c r="AI225" s="9">
        <f t="shared" si="117"/>
        <v>3.1184582372437077</v>
      </c>
      <c r="AJ225" s="9">
        <f t="shared" si="140"/>
        <v>3.1184582372437077</v>
      </c>
      <c r="AK225" s="9">
        <f t="shared" si="141"/>
        <v>0</v>
      </c>
      <c r="AL225" s="9">
        <f t="shared" si="118"/>
        <v>3.2461968730597501</v>
      </c>
      <c r="AM225" s="9">
        <f t="shared" si="142"/>
        <v>3.2461968730597501</v>
      </c>
      <c r="AN225" s="9">
        <f t="shared" si="143"/>
        <v>0</v>
      </c>
      <c r="AO225" s="9">
        <f t="shared" si="119"/>
        <v>2.8893887592026108</v>
      </c>
      <c r="AP225" s="9">
        <f t="shared" si="144"/>
        <v>2.8893887592026108</v>
      </c>
      <c r="AQ225" s="9">
        <f t="shared" si="145"/>
        <v>0</v>
      </c>
      <c r="AR225" s="10"/>
      <c r="AS225" s="10"/>
    </row>
    <row r="226" spans="2:45" hidden="1" x14ac:dyDescent="0.2">
      <c r="B226" s="15">
        <v>40664</v>
      </c>
      <c r="C226" s="13">
        <v>35.521664540391448</v>
      </c>
      <c r="D226" s="13">
        <v>35.521664540391448</v>
      </c>
      <c r="E226" s="14">
        <f t="shared" si="147"/>
        <v>0</v>
      </c>
      <c r="F226" s="8">
        <v>40694</v>
      </c>
      <c r="G226" s="9">
        <f t="shared" si="120"/>
        <v>2.513225002676768</v>
      </c>
      <c r="H226" s="9">
        <f t="shared" si="146"/>
        <v>2.513225002676768</v>
      </c>
      <c r="I226" s="9">
        <f t="shared" si="121"/>
        <v>0</v>
      </c>
      <c r="J226" s="10"/>
      <c r="K226" s="9">
        <f t="shared" si="122"/>
        <v>2.5749647896033134</v>
      </c>
      <c r="L226" s="9">
        <f t="shared" si="123"/>
        <v>2.5749647896033134</v>
      </c>
      <c r="M226" s="9">
        <f t="shared" si="124"/>
        <v>0</v>
      </c>
      <c r="N226" s="11">
        <f t="shared" si="125"/>
        <v>4.1871217856495617</v>
      </c>
      <c r="O226" s="11">
        <f t="shared" si="126"/>
        <v>4.1871217856495617</v>
      </c>
      <c r="P226" s="11">
        <f t="shared" si="127"/>
        <v>0</v>
      </c>
      <c r="Q226" s="11">
        <f t="shared" si="111"/>
        <v>3.9025658637696514</v>
      </c>
      <c r="R226" s="11">
        <f t="shared" si="128"/>
        <v>3.9025658637696514</v>
      </c>
      <c r="S226" s="11">
        <f t="shared" si="129"/>
        <v>0</v>
      </c>
      <c r="T226" s="11">
        <f t="shared" si="130"/>
        <v>2.7471611120207147</v>
      </c>
      <c r="U226" s="11">
        <f t="shared" si="131"/>
        <v>2.7471611120207147</v>
      </c>
      <c r="V226" s="11">
        <f t="shared" si="112"/>
        <v>0</v>
      </c>
      <c r="W226" s="11">
        <f t="shared" si="132"/>
        <v>3.6517611755527009</v>
      </c>
      <c r="X226" s="11">
        <f t="shared" si="133"/>
        <v>3.6517611755527009</v>
      </c>
      <c r="Y226" s="11">
        <f t="shared" si="113"/>
        <v>0</v>
      </c>
      <c r="Z226" s="11">
        <f t="shared" si="134"/>
        <v>4.0571616596326425</v>
      </c>
      <c r="AA226" s="11">
        <f t="shared" si="135"/>
        <v>4.0571616596326425</v>
      </c>
      <c r="AB226" s="11">
        <f t="shared" si="114"/>
        <v>0</v>
      </c>
      <c r="AC226" s="9">
        <f t="shared" si="136"/>
        <v>2.6614444081613615</v>
      </c>
      <c r="AD226" s="9">
        <f t="shared" si="137"/>
        <v>2.6614444081613615</v>
      </c>
      <c r="AE226" s="9">
        <f t="shared" si="115"/>
        <v>0</v>
      </c>
      <c r="AF226" s="9">
        <f t="shared" si="116"/>
        <v>2.9296947878462718</v>
      </c>
      <c r="AG226" s="9">
        <f t="shared" si="138"/>
        <v>2.9296947878462718</v>
      </c>
      <c r="AH226" s="9">
        <f t="shared" si="139"/>
        <v>0</v>
      </c>
      <c r="AI226" s="9">
        <f t="shared" si="117"/>
        <v>3.0765347534697547</v>
      </c>
      <c r="AJ226" s="9">
        <f t="shared" si="140"/>
        <v>3.0765347534697547</v>
      </c>
      <c r="AK226" s="9">
        <f t="shared" si="141"/>
        <v>0</v>
      </c>
      <c r="AL226" s="9">
        <f t="shared" si="118"/>
        <v>3.202973085065759</v>
      </c>
      <c r="AM226" s="9">
        <f t="shared" si="142"/>
        <v>3.202973085065759</v>
      </c>
      <c r="AN226" s="9">
        <f t="shared" si="143"/>
        <v>0</v>
      </c>
      <c r="AO226" s="9">
        <f t="shared" si="119"/>
        <v>2.8497970680540923</v>
      </c>
      <c r="AP226" s="9">
        <f t="shared" si="144"/>
        <v>2.8497970680540923</v>
      </c>
      <c r="AQ226" s="9">
        <f t="shared" si="145"/>
        <v>0</v>
      </c>
      <c r="AR226" s="10"/>
      <c r="AS226" s="10"/>
    </row>
    <row r="227" spans="2:45" hidden="1" x14ac:dyDescent="0.2">
      <c r="B227" s="15">
        <v>40695</v>
      </c>
      <c r="C227" s="13">
        <v>35.926946287915108</v>
      </c>
      <c r="D227" s="13">
        <v>35.926946287915108</v>
      </c>
      <c r="E227" s="14">
        <f t="shared" si="147"/>
        <v>0</v>
      </c>
      <c r="F227" s="8">
        <v>40724</v>
      </c>
      <c r="G227" s="9">
        <f t="shared" si="120"/>
        <v>2.4735933023614085</v>
      </c>
      <c r="H227" s="9">
        <f t="shared" si="146"/>
        <v>2.4735933023614085</v>
      </c>
      <c r="I227" s="9">
        <f t="shared" si="121"/>
        <v>0</v>
      </c>
      <c r="J227" s="10"/>
      <c r="K227" s="9">
        <f t="shared" si="122"/>
        <v>2.5346366201659531</v>
      </c>
      <c r="L227" s="9">
        <f t="shared" si="123"/>
        <v>2.5346366201659531</v>
      </c>
      <c r="M227" s="9">
        <f t="shared" si="124"/>
        <v>0</v>
      </c>
      <c r="N227" s="11">
        <f t="shared" si="125"/>
        <v>4.1286073278646196</v>
      </c>
      <c r="O227" s="11">
        <f t="shared" si="126"/>
        <v>4.1286073278646196</v>
      </c>
      <c r="P227" s="11">
        <f t="shared" si="127"/>
        <v>0</v>
      </c>
      <c r="Q227" s="11">
        <f t="shared" si="111"/>
        <v>3.8472614010776258</v>
      </c>
      <c r="R227" s="11">
        <f t="shared" si="128"/>
        <v>3.8472614010776258</v>
      </c>
      <c r="S227" s="11">
        <f t="shared" si="129"/>
        <v>0</v>
      </c>
      <c r="T227" s="11">
        <f t="shared" si="130"/>
        <v>2.7048904444398385</v>
      </c>
      <c r="U227" s="11">
        <f t="shared" si="131"/>
        <v>2.7048904444398385</v>
      </c>
      <c r="V227" s="11">
        <f t="shared" si="112"/>
        <v>0</v>
      </c>
      <c r="W227" s="11">
        <f t="shared" si="132"/>
        <v>3.5992859698065098</v>
      </c>
      <c r="X227" s="11">
        <f t="shared" si="133"/>
        <v>3.5992859698065098</v>
      </c>
      <c r="Y227" s="11">
        <f t="shared" si="113"/>
        <v>0</v>
      </c>
      <c r="Z227" s="11">
        <f t="shared" si="134"/>
        <v>4.0001132453727593</v>
      </c>
      <c r="AA227" s="11">
        <f t="shared" si="135"/>
        <v>4.0001132453727593</v>
      </c>
      <c r="AB227" s="11">
        <f t="shared" si="114"/>
        <v>0</v>
      </c>
      <c r="AC227" s="9">
        <f t="shared" si="136"/>
        <v>2.6201406865394792</v>
      </c>
      <c r="AD227" s="9">
        <f t="shared" si="137"/>
        <v>2.6201406865394792</v>
      </c>
      <c r="AE227" s="9">
        <f t="shared" si="115"/>
        <v>0</v>
      </c>
      <c r="AF227" s="9">
        <f t="shared" si="116"/>
        <v>2.8853650093538348</v>
      </c>
      <c r="AG227" s="9">
        <f t="shared" si="138"/>
        <v>2.8853650093538348</v>
      </c>
      <c r="AH227" s="9">
        <f t="shared" si="139"/>
        <v>0</v>
      </c>
      <c r="AI227" s="9">
        <f t="shared" si="117"/>
        <v>3.0305485147427831</v>
      </c>
      <c r="AJ227" s="9">
        <f t="shared" si="140"/>
        <v>3.0305485147427831</v>
      </c>
      <c r="AK227" s="9">
        <f t="shared" si="141"/>
        <v>0</v>
      </c>
      <c r="AL227" s="9">
        <f t="shared" si="118"/>
        <v>3.1555605311832338</v>
      </c>
      <c r="AM227" s="9">
        <f t="shared" si="142"/>
        <v>3.1555605311832338</v>
      </c>
      <c r="AN227" s="9">
        <f t="shared" si="143"/>
        <v>0</v>
      </c>
      <c r="AO227" s="9">
        <f t="shared" si="119"/>
        <v>2.8063685932026892</v>
      </c>
      <c r="AP227" s="9">
        <f t="shared" si="144"/>
        <v>2.8063685932026892</v>
      </c>
      <c r="AQ227" s="9">
        <f t="shared" si="145"/>
        <v>0</v>
      </c>
      <c r="AR227" s="10"/>
      <c r="AS227" s="10"/>
    </row>
    <row r="228" spans="2:45" hidden="1" x14ac:dyDescent="0.2">
      <c r="B228" s="15">
        <v>40725</v>
      </c>
      <c r="C228" s="13">
        <v>36.288535951133241</v>
      </c>
      <c r="D228" s="13">
        <v>36.288535951133241</v>
      </c>
      <c r="E228" s="14">
        <f t="shared" si="147"/>
        <v>0</v>
      </c>
      <c r="F228" s="8">
        <v>40755</v>
      </c>
      <c r="G228" s="9">
        <f t="shared" si="120"/>
        <v>2.438981395337962</v>
      </c>
      <c r="H228" s="9">
        <f t="shared" si="146"/>
        <v>2.438981395337962</v>
      </c>
      <c r="I228" s="9">
        <f t="shared" si="121"/>
        <v>0</v>
      </c>
      <c r="J228" s="10"/>
      <c r="K228" s="9">
        <f t="shared" si="122"/>
        <v>2.4994164595398707</v>
      </c>
      <c r="L228" s="9">
        <f t="shared" si="123"/>
        <v>2.4994164595398707</v>
      </c>
      <c r="M228" s="9">
        <f t="shared" si="124"/>
        <v>0</v>
      </c>
      <c r="N228" s="11">
        <f t="shared" si="125"/>
        <v>4.077504373505759</v>
      </c>
      <c r="O228" s="11">
        <f t="shared" si="126"/>
        <v>4.077504373505759</v>
      </c>
      <c r="P228" s="11">
        <f t="shared" si="127"/>
        <v>0</v>
      </c>
      <c r="Q228" s="11">
        <f t="shared" si="111"/>
        <v>3.7989618604208699</v>
      </c>
      <c r="R228" s="11">
        <f t="shared" si="128"/>
        <v>3.7989618604208699</v>
      </c>
      <c r="S228" s="11">
        <f t="shared" si="129"/>
        <v>0</v>
      </c>
      <c r="T228" s="11">
        <f t="shared" si="130"/>
        <v>2.6679738245500451</v>
      </c>
      <c r="U228" s="11">
        <f t="shared" si="131"/>
        <v>2.6679738245500451</v>
      </c>
      <c r="V228" s="11">
        <f t="shared" si="112"/>
        <v>0</v>
      </c>
      <c r="W228" s="11">
        <f t="shared" si="132"/>
        <v>3.5534573294032228</v>
      </c>
      <c r="X228" s="11">
        <f t="shared" si="133"/>
        <v>3.5534573294032228</v>
      </c>
      <c r="Y228" s="11">
        <f t="shared" si="113"/>
        <v>0</v>
      </c>
      <c r="Z228" s="11">
        <f t="shared" si="134"/>
        <v>3.9502906439076151</v>
      </c>
      <c r="AA228" s="11">
        <f t="shared" si="135"/>
        <v>3.9502906439076151</v>
      </c>
      <c r="AB228" s="11">
        <f t="shared" si="114"/>
        <v>0</v>
      </c>
      <c r="AC228" s="9">
        <f t="shared" si="136"/>
        <v>2.5840685382056141</v>
      </c>
      <c r="AD228" s="9">
        <f t="shared" si="137"/>
        <v>2.5840685382056141</v>
      </c>
      <c r="AE228" s="9">
        <f t="shared" si="115"/>
        <v>0</v>
      </c>
      <c r="AF228" s="9">
        <f t="shared" si="116"/>
        <v>2.8466500877294507</v>
      </c>
      <c r="AG228" s="9">
        <f t="shared" si="138"/>
        <v>2.8466500877294507</v>
      </c>
      <c r="AH228" s="9">
        <f t="shared" si="139"/>
        <v>0</v>
      </c>
      <c r="AI228" s="9">
        <f t="shared" si="117"/>
        <v>2.9903869418980493</v>
      </c>
      <c r="AJ228" s="9">
        <f t="shared" si="140"/>
        <v>2.9903869418980493</v>
      </c>
      <c r="AK228" s="9">
        <f t="shared" si="141"/>
        <v>0</v>
      </c>
      <c r="AL228" s="9">
        <f t="shared" si="118"/>
        <v>3.1141533017767742</v>
      </c>
      <c r="AM228" s="9">
        <f t="shared" si="142"/>
        <v>3.1141533017767742</v>
      </c>
      <c r="AN228" s="9">
        <f t="shared" si="143"/>
        <v>0</v>
      </c>
      <c r="AO228" s="9">
        <f t="shared" si="119"/>
        <v>2.7684408151420463</v>
      </c>
      <c r="AP228" s="9">
        <f t="shared" si="144"/>
        <v>2.7684408151420463</v>
      </c>
      <c r="AQ228" s="9">
        <f t="shared" si="145"/>
        <v>0</v>
      </c>
      <c r="AR228" s="10"/>
      <c r="AS228" s="10"/>
    </row>
    <row r="229" spans="2:45" hidden="1" x14ac:dyDescent="0.2">
      <c r="B229" s="15">
        <v>40756</v>
      </c>
      <c r="C229" s="13">
        <v>36.656905420536717</v>
      </c>
      <c r="D229" s="13">
        <v>36.656905420536717</v>
      </c>
      <c r="E229" s="14">
        <f t="shared" si="147"/>
        <v>0</v>
      </c>
      <c r="F229" s="8">
        <v>40786</v>
      </c>
      <c r="G229" s="9">
        <f t="shared" si="120"/>
        <v>2.4044226747543269</v>
      </c>
      <c r="H229" s="9">
        <f t="shared" si="146"/>
        <v>2.4044226747543269</v>
      </c>
      <c r="I229" s="9">
        <f t="shared" si="121"/>
        <v>0</v>
      </c>
      <c r="J229" s="10"/>
      <c r="K229" s="9">
        <f t="shared" si="122"/>
        <v>2.4642504200274273</v>
      </c>
      <c r="L229" s="9">
        <f t="shared" si="123"/>
        <v>2.4642504200274273</v>
      </c>
      <c r="M229" s="9">
        <f t="shared" si="124"/>
        <v>0</v>
      </c>
      <c r="N229" s="11">
        <f t="shared" si="125"/>
        <v>4.0264799465797951</v>
      </c>
      <c r="O229" s="11">
        <f t="shared" si="126"/>
        <v>4.0264799465797951</v>
      </c>
      <c r="P229" s="11">
        <f t="shared" si="127"/>
        <v>0</v>
      </c>
      <c r="Q229" s="11">
        <f t="shared" si="111"/>
        <v>3.7507365393270611</v>
      </c>
      <c r="R229" s="11">
        <f t="shared" si="128"/>
        <v>3.7507365393270611</v>
      </c>
      <c r="S229" s="11">
        <f t="shared" si="129"/>
        <v>0</v>
      </c>
      <c r="T229" s="11">
        <f t="shared" si="130"/>
        <v>2.631113932640611</v>
      </c>
      <c r="U229" s="11">
        <f t="shared" si="131"/>
        <v>2.631113932640611</v>
      </c>
      <c r="V229" s="11">
        <f t="shared" si="112"/>
        <v>0</v>
      </c>
      <c r="W229" s="11">
        <f t="shared" si="132"/>
        <v>3.5076991116502345</v>
      </c>
      <c r="X229" s="11">
        <f t="shared" si="133"/>
        <v>3.5076991116502345</v>
      </c>
      <c r="Y229" s="11">
        <f t="shared" si="113"/>
        <v>0</v>
      </c>
      <c r="Z229" s="11">
        <f t="shared" si="134"/>
        <v>3.9005446024191368</v>
      </c>
      <c r="AA229" s="11">
        <f t="shared" si="135"/>
        <v>3.9005446024191368</v>
      </c>
      <c r="AB229" s="11">
        <f t="shared" si="114"/>
        <v>0</v>
      </c>
      <c r="AC229" s="9">
        <f t="shared" si="136"/>
        <v>2.5480518201936015</v>
      </c>
      <c r="AD229" s="9">
        <f t="shared" si="137"/>
        <v>2.5480518201936015</v>
      </c>
      <c r="AE229" s="9">
        <f t="shared" si="115"/>
        <v>0</v>
      </c>
      <c r="AF229" s="9">
        <f t="shared" si="116"/>
        <v>2.8079946574485337</v>
      </c>
      <c r="AG229" s="9">
        <f t="shared" si="138"/>
        <v>2.8079946574485337</v>
      </c>
      <c r="AH229" s="9">
        <f t="shared" si="139"/>
        <v>0</v>
      </c>
      <c r="AI229" s="9">
        <f t="shared" si="117"/>
        <v>2.9502870833955903</v>
      </c>
      <c r="AJ229" s="9">
        <f t="shared" si="140"/>
        <v>2.9502870833955903</v>
      </c>
      <c r="AK229" s="9">
        <f t="shared" si="141"/>
        <v>0</v>
      </c>
      <c r="AL229" s="9">
        <f t="shared" si="118"/>
        <v>3.0728097008526492</v>
      </c>
      <c r="AM229" s="9">
        <f t="shared" si="142"/>
        <v>3.0728097008526492</v>
      </c>
      <c r="AN229" s="9">
        <f t="shared" si="143"/>
        <v>0</v>
      </c>
      <c r="AO229" s="9">
        <f t="shared" si="119"/>
        <v>2.7305713188595107</v>
      </c>
      <c r="AP229" s="9">
        <f t="shared" si="144"/>
        <v>2.7305713188595107</v>
      </c>
      <c r="AQ229" s="9">
        <f t="shared" si="145"/>
        <v>0</v>
      </c>
      <c r="AR229" s="10"/>
      <c r="AS229" s="10"/>
    </row>
    <row r="230" spans="2:45" hidden="1" x14ac:dyDescent="0.2">
      <c r="B230" s="15">
        <v>40787</v>
      </c>
      <c r="C230" s="13">
        <v>37.032808007923897</v>
      </c>
      <c r="D230" s="13">
        <v>37.032808007923897</v>
      </c>
      <c r="E230" s="14">
        <f t="shared" si="147"/>
        <v>0</v>
      </c>
      <c r="F230" s="8">
        <v>40816</v>
      </c>
      <c r="G230" s="9">
        <f t="shared" si="120"/>
        <v>2.3698659840565566</v>
      </c>
      <c r="H230" s="9">
        <f t="shared" si="146"/>
        <v>2.3698659840565566</v>
      </c>
      <c r="I230" s="9">
        <f t="shared" si="121"/>
        <v>0</v>
      </c>
      <c r="J230" s="10"/>
      <c r="K230" s="9">
        <f t="shared" si="122"/>
        <v>2.4290864460731214</v>
      </c>
      <c r="L230" s="9">
        <f t="shared" si="123"/>
        <v>2.4290864460731214</v>
      </c>
      <c r="M230" s="9">
        <f t="shared" si="124"/>
        <v>0</v>
      </c>
      <c r="N230" s="11">
        <f t="shared" si="125"/>
        <v>3.9754585166907939</v>
      </c>
      <c r="O230" s="11">
        <f t="shared" si="126"/>
        <v>3.9754585166907939</v>
      </c>
      <c r="P230" s="11">
        <f t="shared" si="127"/>
        <v>0</v>
      </c>
      <c r="Q230" s="11">
        <f t="shared" si="111"/>
        <v>3.7025140508583032</v>
      </c>
      <c r="R230" s="11">
        <f t="shared" si="128"/>
        <v>3.7025140508583032</v>
      </c>
      <c r="S230" s="11">
        <f t="shared" si="129"/>
        <v>0</v>
      </c>
      <c r="T230" s="11">
        <f t="shared" si="130"/>
        <v>2.594256205781627</v>
      </c>
      <c r="U230" s="11">
        <f t="shared" si="131"/>
        <v>2.594256205781627</v>
      </c>
      <c r="V230" s="11">
        <f t="shared" si="112"/>
        <v>0</v>
      </c>
      <c r="W230" s="11">
        <f t="shared" si="132"/>
        <v>3.4619435816113118</v>
      </c>
      <c r="X230" s="11">
        <f t="shared" si="133"/>
        <v>3.4619435816113118</v>
      </c>
      <c r="Y230" s="11">
        <f t="shared" si="113"/>
        <v>0</v>
      </c>
      <c r="Z230" s="11">
        <f t="shared" si="134"/>
        <v>3.8508014828787154</v>
      </c>
      <c r="AA230" s="11">
        <f t="shared" si="135"/>
        <v>3.8508014828787154</v>
      </c>
      <c r="AB230" s="11">
        <f t="shared" si="114"/>
        <v>0</v>
      </c>
      <c r="AC230" s="9">
        <f t="shared" si="136"/>
        <v>2.5120372177062826</v>
      </c>
      <c r="AD230" s="9">
        <f t="shared" si="137"/>
        <v>2.5120372177062826</v>
      </c>
      <c r="AE230" s="9">
        <f t="shared" si="115"/>
        <v>0</v>
      </c>
      <c r="AF230" s="9">
        <f t="shared" si="116"/>
        <v>2.769341497683139</v>
      </c>
      <c r="AG230" s="9">
        <f t="shared" si="138"/>
        <v>2.769341497683139</v>
      </c>
      <c r="AH230" s="9">
        <f t="shared" si="139"/>
        <v>0</v>
      </c>
      <c r="AI230" s="9">
        <f t="shared" si="117"/>
        <v>2.9101895802504645</v>
      </c>
      <c r="AJ230" s="9">
        <f t="shared" si="140"/>
        <v>2.9101895802504645</v>
      </c>
      <c r="AK230" s="9">
        <f t="shared" si="141"/>
        <v>0</v>
      </c>
      <c r="AL230" s="9">
        <f t="shared" si="118"/>
        <v>3.0314685283399267</v>
      </c>
      <c r="AM230" s="9">
        <f t="shared" si="142"/>
        <v>3.0314685283399267</v>
      </c>
      <c r="AN230" s="9">
        <f t="shared" si="143"/>
        <v>0</v>
      </c>
      <c r="AO230" s="9">
        <f t="shared" si="119"/>
        <v>2.6927040469288586</v>
      </c>
      <c r="AP230" s="9">
        <f t="shared" si="144"/>
        <v>2.6927040469288586</v>
      </c>
      <c r="AQ230" s="9">
        <f t="shared" si="145"/>
        <v>0</v>
      </c>
      <c r="AR230" s="10"/>
      <c r="AS230" s="10"/>
    </row>
    <row r="231" spans="2:45" hidden="1" x14ac:dyDescent="0.2">
      <c r="B231" s="15">
        <v>40817</v>
      </c>
      <c r="C231" s="13">
        <v>37.370291693594154</v>
      </c>
      <c r="D231" s="13">
        <v>37.370291693594154</v>
      </c>
      <c r="E231" s="14">
        <f t="shared" si="147"/>
        <v>0</v>
      </c>
      <c r="F231" s="8">
        <v>40847</v>
      </c>
      <c r="G231" s="9">
        <f t="shared" si="120"/>
        <v>2.3394333933280986</v>
      </c>
      <c r="H231" s="9">
        <f t="shared" si="146"/>
        <v>2.3394333933280986</v>
      </c>
      <c r="I231" s="9">
        <f t="shared" si="121"/>
        <v>0</v>
      </c>
      <c r="J231" s="10"/>
      <c r="K231" s="9">
        <f t="shared" si="122"/>
        <v>2.3981190471084233</v>
      </c>
      <c r="L231" s="9">
        <f t="shared" si="123"/>
        <v>2.3981190471084233</v>
      </c>
      <c r="M231" s="9">
        <f t="shared" si="124"/>
        <v>0</v>
      </c>
      <c r="N231" s="11">
        <f t="shared" si="125"/>
        <v>3.9305261385365151</v>
      </c>
      <c r="O231" s="11">
        <f t="shared" si="126"/>
        <v>3.9305261385365151</v>
      </c>
      <c r="P231" s="11">
        <f t="shared" si="127"/>
        <v>0</v>
      </c>
      <c r="Q231" s="11">
        <f t="shared" si="111"/>
        <v>3.6600465799910129</v>
      </c>
      <c r="R231" s="11">
        <f t="shared" si="128"/>
        <v>3.6600465799910129</v>
      </c>
      <c r="S231" s="11">
        <f t="shared" si="129"/>
        <v>0</v>
      </c>
      <c r="T231" s="11">
        <f t="shared" si="130"/>
        <v>2.5617971915059021</v>
      </c>
      <c r="U231" s="11">
        <f t="shared" si="131"/>
        <v>2.5617971915059021</v>
      </c>
      <c r="V231" s="11">
        <f t="shared" si="112"/>
        <v>0</v>
      </c>
      <c r="W231" s="11">
        <f t="shared" si="132"/>
        <v>3.4216486548946152</v>
      </c>
      <c r="X231" s="11">
        <f t="shared" si="133"/>
        <v>3.4216486548946152</v>
      </c>
      <c r="Y231" s="11">
        <f t="shared" si="113"/>
        <v>0</v>
      </c>
      <c r="Z231" s="11">
        <f t="shared" si="134"/>
        <v>3.8069948576503316</v>
      </c>
      <c r="AA231" s="11">
        <f t="shared" si="135"/>
        <v>3.8069948576503316</v>
      </c>
      <c r="AB231" s="11">
        <f t="shared" si="114"/>
        <v>0</v>
      </c>
      <c r="AC231" s="9">
        <f t="shared" si="136"/>
        <v>2.4803207067900512</v>
      </c>
      <c r="AD231" s="9">
        <f t="shared" si="137"/>
        <v>2.4803207067900512</v>
      </c>
      <c r="AE231" s="9">
        <f t="shared" si="115"/>
        <v>0</v>
      </c>
      <c r="AF231" s="9">
        <f t="shared" si="116"/>
        <v>2.7353013228935477</v>
      </c>
      <c r="AG231" s="9">
        <f t="shared" si="138"/>
        <v>2.7353013228935477</v>
      </c>
      <c r="AH231" s="9">
        <f t="shared" si="139"/>
        <v>0</v>
      </c>
      <c r="AI231" s="9">
        <f t="shared" si="117"/>
        <v>2.8748774343878578</v>
      </c>
      <c r="AJ231" s="9">
        <f t="shared" si="140"/>
        <v>2.8748774343878578</v>
      </c>
      <c r="AK231" s="9">
        <f t="shared" si="141"/>
        <v>0</v>
      </c>
      <c r="AL231" s="9">
        <f t="shared" si="118"/>
        <v>2.9950611363729802</v>
      </c>
      <c r="AM231" s="9">
        <f t="shared" si="142"/>
        <v>2.9950611363729802</v>
      </c>
      <c r="AN231" s="9">
        <f t="shared" si="143"/>
        <v>0</v>
      </c>
      <c r="AO231" s="9">
        <f t="shared" si="119"/>
        <v>2.659355969743241</v>
      </c>
      <c r="AP231" s="9">
        <f t="shared" si="144"/>
        <v>2.659355969743241</v>
      </c>
      <c r="AQ231" s="9">
        <f t="shared" si="145"/>
        <v>0</v>
      </c>
      <c r="AR231" s="10"/>
      <c r="AS231" s="10"/>
    </row>
    <row r="232" spans="2:45" hidden="1" x14ac:dyDescent="0.2">
      <c r="B232" s="15">
        <v>40848</v>
      </c>
      <c r="C232" s="13">
        <v>37.726608174223692</v>
      </c>
      <c r="D232" s="13">
        <v>37.726608174223692</v>
      </c>
      <c r="E232" s="14">
        <f t="shared" si="147"/>
        <v>0</v>
      </c>
      <c r="F232" s="8">
        <v>40877</v>
      </c>
      <c r="G232" s="9">
        <f t="shared" si="120"/>
        <v>2.3078934481384223</v>
      </c>
      <c r="H232" s="9">
        <f t="shared" si="146"/>
        <v>2.3078934481384223</v>
      </c>
      <c r="I232" s="9">
        <f t="shared" si="121"/>
        <v>0</v>
      </c>
      <c r="J232" s="10"/>
      <c r="K232" s="9">
        <f t="shared" si="122"/>
        <v>2.3660248335487442</v>
      </c>
      <c r="L232" s="9">
        <f t="shared" si="123"/>
        <v>2.3660248335487442</v>
      </c>
      <c r="M232" s="9">
        <f t="shared" si="124"/>
        <v>0</v>
      </c>
      <c r="N232" s="11">
        <f t="shared" si="125"/>
        <v>3.8839588003538159</v>
      </c>
      <c r="O232" s="11">
        <f t="shared" si="126"/>
        <v>3.8839588003538159</v>
      </c>
      <c r="P232" s="11">
        <f t="shared" si="127"/>
        <v>0</v>
      </c>
      <c r="Q232" s="11">
        <f t="shared" si="111"/>
        <v>3.6160338399831105</v>
      </c>
      <c r="R232" s="11">
        <f t="shared" si="128"/>
        <v>3.6160338399831105</v>
      </c>
      <c r="S232" s="11">
        <f t="shared" si="129"/>
        <v>0</v>
      </c>
      <c r="T232" s="11">
        <f t="shared" si="130"/>
        <v>2.5281570870434855</v>
      </c>
      <c r="U232" s="11">
        <f t="shared" si="131"/>
        <v>2.5281570870434855</v>
      </c>
      <c r="V232" s="11">
        <f t="shared" si="112"/>
        <v>0</v>
      </c>
      <c r="W232" s="11">
        <f t="shared" si="132"/>
        <v>3.3798875116713338</v>
      </c>
      <c r="X232" s="11">
        <f t="shared" si="133"/>
        <v>3.3798875116713338</v>
      </c>
      <c r="Y232" s="11">
        <f t="shared" si="113"/>
        <v>0</v>
      </c>
      <c r="Z232" s="11">
        <f t="shared" si="134"/>
        <v>3.7615942353051581</v>
      </c>
      <c r="AA232" s="11">
        <f t="shared" si="135"/>
        <v>3.7615942353051581</v>
      </c>
      <c r="AB232" s="11">
        <f t="shared" si="114"/>
        <v>0</v>
      </c>
      <c r="AC232" s="9">
        <f t="shared" si="136"/>
        <v>2.4474501232491535</v>
      </c>
      <c r="AD232" s="9">
        <f t="shared" si="137"/>
        <v>2.4474501232491535</v>
      </c>
      <c r="AE232" s="9">
        <f t="shared" si="115"/>
        <v>0</v>
      </c>
      <c r="AF232" s="9">
        <f t="shared" si="116"/>
        <v>2.7000225240331286</v>
      </c>
      <c r="AG232" s="9">
        <f t="shared" si="138"/>
        <v>2.7000225240331286</v>
      </c>
      <c r="AH232" s="9">
        <f t="shared" si="139"/>
        <v>0</v>
      </c>
      <c r="AI232" s="9">
        <f t="shared" si="117"/>
        <v>2.8382803810848993</v>
      </c>
      <c r="AJ232" s="9">
        <f t="shared" si="140"/>
        <v>2.8382803810848993</v>
      </c>
      <c r="AK232" s="9">
        <f t="shared" si="141"/>
        <v>0</v>
      </c>
      <c r="AL232" s="9">
        <f t="shared" si="118"/>
        <v>2.9573289841095587</v>
      </c>
      <c r="AM232" s="9">
        <f t="shared" si="142"/>
        <v>2.9573289841095587</v>
      </c>
      <c r="AN232" s="9">
        <f t="shared" si="143"/>
        <v>0</v>
      </c>
      <c r="AO232" s="9">
        <f t="shared" si="119"/>
        <v>2.6247944519283295</v>
      </c>
      <c r="AP232" s="9">
        <f t="shared" si="144"/>
        <v>2.6247944519283295</v>
      </c>
      <c r="AQ232" s="9">
        <f t="shared" si="145"/>
        <v>0</v>
      </c>
      <c r="AR232" s="10"/>
      <c r="AS232" s="10"/>
    </row>
    <row r="233" spans="2:45" hidden="1" x14ac:dyDescent="0.2">
      <c r="B233" s="15">
        <v>40878</v>
      </c>
      <c r="C233" s="13">
        <v>38.073884913272778</v>
      </c>
      <c r="D233" s="13">
        <v>38.073884913272778</v>
      </c>
      <c r="E233" s="14">
        <f t="shared" si="147"/>
        <v>0</v>
      </c>
      <c r="F233" s="8">
        <v>40908</v>
      </c>
      <c r="G233" s="9">
        <f t="shared" si="120"/>
        <v>2.2777217319500673</v>
      </c>
      <c r="H233" s="9">
        <f t="shared" si="146"/>
        <v>2.2777217319500673</v>
      </c>
      <c r="I233" s="9">
        <f t="shared" si="121"/>
        <v>0</v>
      </c>
      <c r="J233" s="10"/>
      <c r="K233" s="9">
        <f t="shared" si="122"/>
        <v>2.3353228936123354</v>
      </c>
      <c r="L233" s="9">
        <f t="shared" si="123"/>
        <v>2.3353228936123354</v>
      </c>
      <c r="M233" s="9">
        <f t="shared" si="124"/>
        <v>0</v>
      </c>
      <c r="N233" s="11">
        <f t="shared" si="125"/>
        <v>3.8394115919536116</v>
      </c>
      <c r="O233" s="11">
        <f t="shared" si="126"/>
        <v>3.8394115919536116</v>
      </c>
      <c r="P233" s="11">
        <f t="shared" si="127"/>
        <v>0</v>
      </c>
      <c r="Q233" s="11">
        <f t="shared" si="111"/>
        <v>3.5739304091684962</v>
      </c>
      <c r="R233" s="11">
        <f t="shared" si="128"/>
        <v>3.5739304091684962</v>
      </c>
      <c r="S233" s="11">
        <f t="shared" si="129"/>
        <v>0</v>
      </c>
      <c r="T233" s="11">
        <f t="shared" si="130"/>
        <v>2.4959763182348298</v>
      </c>
      <c r="U233" s="11">
        <f t="shared" si="131"/>
        <v>2.4959763182348298</v>
      </c>
      <c r="V233" s="11">
        <f t="shared" si="112"/>
        <v>0</v>
      </c>
      <c r="W233" s="11">
        <f t="shared" si="132"/>
        <v>3.3399380015039384</v>
      </c>
      <c r="X233" s="11">
        <f t="shared" si="133"/>
        <v>3.3399380015039384</v>
      </c>
      <c r="Y233" s="11">
        <f t="shared" si="113"/>
        <v>0</v>
      </c>
      <c r="Z233" s="11">
        <f t="shared" si="134"/>
        <v>3.7181631296410433</v>
      </c>
      <c r="AA233" s="11">
        <f t="shared" si="135"/>
        <v>3.7181631296410433</v>
      </c>
      <c r="AB233" s="11">
        <f t="shared" si="114"/>
        <v>0</v>
      </c>
      <c r="AC233" s="9">
        <f t="shared" si="136"/>
        <v>2.4160054929057191</v>
      </c>
      <c r="AD233" s="9">
        <f t="shared" si="137"/>
        <v>2.4160054929057191</v>
      </c>
      <c r="AE233" s="9">
        <f t="shared" si="115"/>
        <v>0</v>
      </c>
      <c r="AF233" s="9">
        <f t="shared" si="116"/>
        <v>2.6662741487496162</v>
      </c>
      <c r="AG233" s="9">
        <f t="shared" si="138"/>
        <v>2.6662741487496162</v>
      </c>
      <c r="AH233" s="9">
        <f t="shared" si="139"/>
        <v>0</v>
      </c>
      <c r="AI233" s="9">
        <f t="shared" si="117"/>
        <v>2.8032709383307512</v>
      </c>
      <c r="AJ233" s="9">
        <f t="shared" si="140"/>
        <v>2.8032709383307512</v>
      </c>
      <c r="AK233" s="9">
        <f t="shared" si="141"/>
        <v>0</v>
      </c>
      <c r="AL233" s="9">
        <f t="shared" si="118"/>
        <v>2.9212336839300144</v>
      </c>
      <c r="AM233" s="9">
        <f t="shared" si="142"/>
        <v>2.9212336839300144</v>
      </c>
      <c r="AN233" s="9">
        <f t="shared" si="143"/>
        <v>0</v>
      </c>
      <c r="AO233" s="9">
        <f t="shared" si="119"/>
        <v>2.5917322414432089</v>
      </c>
      <c r="AP233" s="9">
        <f t="shared" si="144"/>
        <v>2.5917322414432089</v>
      </c>
      <c r="AQ233" s="9">
        <f t="shared" si="145"/>
        <v>0</v>
      </c>
      <c r="AR233" s="10"/>
      <c r="AS233" s="10"/>
    </row>
    <row r="234" spans="2:45" hidden="1" x14ac:dyDescent="0.2">
      <c r="B234" s="15">
        <v>40909</v>
      </c>
      <c r="C234" s="13">
        <v>38.438487823684397</v>
      </c>
      <c r="D234" s="13">
        <v>38.438487823684397</v>
      </c>
      <c r="E234" s="14">
        <f t="shared" si="147"/>
        <v>0</v>
      </c>
      <c r="F234" s="8">
        <v>40939</v>
      </c>
      <c r="G234" s="9">
        <f t="shared" si="120"/>
        <v>2.2466313600168601</v>
      </c>
      <c r="H234" s="9">
        <f t="shared" si="146"/>
        <v>2.2466313600168601</v>
      </c>
      <c r="I234" s="9">
        <f t="shared" si="121"/>
        <v>0</v>
      </c>
      <c r="J234" s="10"/>
      <c r="K234" s="9">
        <f t="shared" si="122"/>
        <v>2.3036861539010434</v>
      </c>
      <c r="L234" s="9">
        <f t="shared" si="123"/>
        <v>2.3036861539010434</v>
      </c>
      <c r="M234" s="9">
        <f t="shared" si="124"/>
        <v>0</v>
      </c>
      <c r="N234" s="11">
        <f t="shared" si="125"/>
        <v>3.7935080288582181</v>
      </c>
      <c r="O234" s="11">
        <f t="shared" si="126"/>
        <v>3.7935080288582181</v>
      </c>
      <c r="P234" s="11">
        <f t="shared" si="127"/>
        <v>0</v>
      </c>
      <c r="Q234" s="11">
        <f t="shared" si="111"/>
        <v>3.5305450307724326</v>
      </c>
      <c r="R234" s="11">
        <f t="shared" si="128"/>
        <v>3.5305450307724326</v>
      </c>
      <c r="S234" s="11">
        <f t="shared" si="129"/>
        <v>0</v>
      </c>
      <c r="T234" s="11">
        <f t="shared" si="130"/>
        <v>2.4628157228907765</v>
      </c>
      <c r="U234" s="11">
        <f t="shared" si="131"/>
        <v>2.4628157228907765</v>
      </c>
      <c r="V234" s="11">
        <f t="shared" si="112"/>
        <v>0</v>
      </c>
      <c r="W234" s="11">
        <f t="shared" si="132"/>
        <v>3.2987721254264892</v>
      </c>
      <c r="X234" s="11">
        <f t="shared" si="133"/>
        <v>3.2987721254264892</v>
      </c>
      <c r="Y234" s="11">
        <f t="shared" si="113"/>
        <v>0</v>
      </c>
      <c r="Z234" s="11">
        <f t="shared" si="134"/>
        <v>3.6734096519091759</v>
      </c>
      <c r="AA234" s="11">
        <f t="shared" si="135"/>
        <v>3.6734096519091759</v>
      </c>
      <c r="AB234" s="11">
        <f t="shared" si="114"/>
        <v>0</v>
      </c>
      <c r="AC234" s="9">
        <f t="shared" si="136"/>
        <v>2.3836034496617575</v>
      </c>
      <c r="AD234" s="9">
        <f t="shared" si="137"/>
        <v>2.3836034496617575</v>
      </c>
      <c r="AE234" s="9">
        <f t="shared" si="115"/>
        <v>0</v>
      </c>
      <c r="AF234" s="9">
        <f t="shared" si="116"/>
        <v>2.6314982171070258</v>
      </c>
      <c r="AG234" s="9">
        <f t="shared" si="138"/>
        <v>2.6314982171070258</v>
      </c>
      <c r="AH234" s="9">
        <f t="shared" si="139"/>
        <v>0</v>
      </c>
      <c r="AI234" s="9">
        <f t="shared" si="117"/>
        <v>2.7671955427647243</v>
      </c>
      <c r="AJ234" s="9">
        <f t="shared" si="140"/>
        <v>2.7671955427647243</v>
      </c>
      <c r="AK234" s="9">
        <f t="shared" si="141"/>
        <v>0</v>
      </c>
      <c r="AL234" s="9">
        <f t="shared" si="118"/>
        <v>2.8840393692076742</v>
      </c>
      <c r="AM234" s="9">
        <f t="shared" si="142"/>
        <v>2.8840393692076742</v>
      </c>
      <c r="AN234" s="9">
        <f t="shared" si="143"/>
        <v>0</v>
      </c>
      <c r="AO234" s="9">
        <f t="shared" si="119"/>
        <v>2.5576633666566586</v>
      </c>
      <c r="AP234" s="9">
        <f t="shared" si="144"/>
        <v>2.5576633666566586</v>
      </c>
      <c r="AQ234" s="9">
        <f t="shared" si="145"/>
        <v>0</v>
      </c>
      <c r="AR234" s="10"/>
      <c r="AS234" s="10"/>
    </row>
    <row r="235" spans="2:45" hidden="1" x14ac:dyDescent="0.2">
      <c r="B235" s="15">
        <v>40940</v>
      </c>
      <c r="C235" s="13">
        <v>38.818156970063434</v>
      </c>
      <c r="D235" s="13">
        <v>38.818156970063434</v>
      </c>
      <c r="E235" s="14">
        <f t="shared" si="147"/>
        <v>0</v>
      </c>
      <c r="F235" s="8">
        <v>40968</v>
      </c>
      <c r="G235" s="9">
        <f t="shared" si="120"/>
        <v>2.2148769993444657</v>
      </c>
      <c r="H235" s="9">
        <f t="shared" si="146"/>
        <v>2.2148769993444657</v>
      </c>
      <c r="I235" s="9">
        <f t="shared" si="121"/>
        <v>0</v>
      </c>
      <c r="J235" s="10"/>
      <c r="K235" s="9">
        <f t="shared" si="122"/>
        <v>2.2713737568203891</v>
      </c>
      <c r="L235" s="9">
        <f t="shared" si="123"/>
        <v>2.2713737568203891</v>
      </c>
      <c r="M235" s="9">
        <f t="shared" si="124"/>
        <v>0</v>
      </c>
      <c r="N235" s="11">
        <f t="shared" si="125"/>
        <v>3.7466241156708602</v>
      </c>
      <c r="O235" s="11">
        <f t="shared" si="126"/>
        <v>3.7466241156708602</v>
      </c>
      <c r="P235" s="11">
        <f t="shared" si="127"/>
        <v>0</v>
      </c>
      <c r="Q235" s="11">
        <f t="shared" si="111"/>
        <v>3.4862330824799956</v>
      </c>
      <c r="R235" s="11">
        <f t="shared" si="128"/>
        <v>3.4862330824799956</v>
      </c>
      <c r="S235" s="11">
        <f t="shared" si="129"/>
        <v>0</v>
      </c>
      <c r="T235" s="11">
        <f t="shared" si="130"/>
        <v>2.4289469256011023</v>
      </c>
      <c r="U235" s="11">
        <f t="shared" si="131"/>
        <v>2.4289469256011023</v>
      </c>
      <c r="V235" s="11">
        <f t="shared" si="112"/>
        <v>0</v>
      </c>
      <c r="W235" s="11">
        <f t="shared" si="132"/>
        <v>3.2567270807687185</v>
      </c>
      <c r="X235" s="11">
        <f t="shared" si="133"/>
        <v>3.2567270807687185</v>
      </c>
      <c r="Y235" s="11">
        <f t="shared" si="113"/>
        <v>0</v>
      </c>
      <c r="Z235" s="11">
        <f t="shared" si="134"/>
        <v>3.627700386150158</v>
      </c>
      <c r="AA235" s="11">
        <f t="shared" si="135"/>
        <v>3.627700386150158</v>
      </c>
      <c r="AB235" s="11">
        <f t="shared" si="114"/>
        <v>0</v>
      </c>
      <c r="AC235" s="9">
        <f t="shared" si="136"/>
        <v>2.3505094046660364</v>
      </c>
      <c r="AD235" s="9">
        <f t="shared" si="137"/>
        <v>2.3505094046660364</v>
      </c>
      <c r="AE235" s="9">
        <f t="shared" si="115"/>
        <v>0</v>
      </c>
      <c r="AF235" s="9">
        <f t="shared" si="116"/>
        <v>2.5959795852144989</v>
      </c>
      <c r="AG235" s="9">
        <f t="shared" si="138"/>
        <v>2.5959795852144989</v>
      </c>
      <c r="AH235" s="9">
        <f t="shared" si="139"/>
        <v>0</v>
      </c>
      <c r="AI235" s="9">
        <f t="shared" si="117"/>
        <v>2.7303496946460863</v>
      </c>
      <c r="AJ235" s="9">
        <f t="shared" si="140"/>
        <v>2.7303496946460863</v>
      </c>
      <c r="AK235" s="9">
        <f t="shared" si="141"/>
        <v>0</v>
      </c>
      <c r="AL235" s="9">
        <f t="shared" si="118"/>
        <v>2.8460507054762432</v>
      </c>
      <c r="AM235" s="9">
        <f t="shared" si="142"/>
        <v>2.8460507054762432</v>
      </c>
      <c r="AN235" s="9">
        <f t="shared" si="143"/>
        <v>0</v>
      </c>
      <c r="AO235" s="9">
        <f t="shared" si="119"/>
        <v>2.5228668920439099</v>
      </c>
      <c r="AP235" s="9">
        <f t="shared" si="144"/>
        <v>2.5228668920439099</v>
      </c>
      <c r="AQ235" s="9">
        <f t="shared" si="145"/>
        <v>0</v>
      </c>
      <c r="AR235" s="10"/>
      <c r="AS235" s="10"/>
    </row>
    <row r="236" spans="2:45" hidden="1" x14ac:dyDescent="0.2">
      <c r="B236" s="15">
        <v>40969</v>
      </c>
      <c r="C236" s="13">
        <v>39.276923855271441</v>
      </c>
      <c r="D236" s="13">
        <v>39.276923855271441</v>
      </c>
      <c r="E236" s="14">
        <f t="shared" si="147"/>
        <v>0</v>
      </c>
      <c r="F236" s="8">
        <v>40999</v>
      </c>
      <c r="G236" s="9">
        <f t="shared" si="120"/>
        <v>2.1773262198396655</v>
      </c>
      <c r="H236" s="9">
        <f t="shared" si="146"/>
        <v>2.1773262198396655</v>
      </c>
      <c r="I236" s="9">
        <f t="shared" si="121"/>
        <v>0</v>
      </c>
      <c r="J236" s="10"/>
      <c r="K236" s="9">
        <f t="shared" si="122"/>
        <v>2.2331630773308784</v>
      </c>
      <c r="L236" s="9">
        <f t="shared" si="123"/>
        <v>2.2331630773308784</v>
      </c>
      <c r="M236" s="9">
        <f t="shared" si="124"/>
        <v>0</v>
      </c>
      <c r="N236" s="11">
        <f t="shared" si="125"/>
        <v>3.691182045695534</v>
      </c>
      <c r="O236" s="11">
        <f t="shared" si="126"/>
        <v>3.691182045695534</v>
      </c>
      <c r="P236" s="11">
        <f t="shared" si="127"/>
        <v>0</v>
      </c>
      <c r="Q236" s="11">
        <f t="shared" si="111"/>
        <v>3.4338324620762606</v>
      </c>
      <c r="R236" s="11">
        <f t="shared" si="128"/>
        <v>3.4338324620762606</v>
      </c>
      <c r="S236" s="11">
        <f t="shared" si="129"/>
        <v>0</v>
      </c>
      <c r="T236" s="11">
        <f t="shared" si="130"/>
        <v>2.3888957416947925</v>
      </c>
      <c r="U236" s="11">
        <f t="shared" si="131"/>
        <v>2.3888957416947925</v>
      </c>
      <c r="V236" s="11">
        <f t="shared" si="112"/>
        <v>0</v>
      </c>
      <c r="W236" s="11">
        <f t="shared" si="132"/>
        <v>3.2070071630068098</v>
      </c>
      <c r="X236" s="11">
        <f t="shared" si="133"/>
        <v>3.2070071630068098</v>
      </c>
      <c r="Y236" s="11">
        <f t="shared" si="113"/>
        <v>0</v>
      </c>
      <c r="Z236" s="11">
        <f t="shared" si="134"/>
        <v>3.573647382924829</v>
      </c>
      <c r="AA236" s="11">
        <f t="shared" si="135"/>
        <v>3.573647382924829</v>
      </c>
      <c r="AB236" s="11">
        <f t="shared" si="114"/>
        <v>0</v>
      </c>
      <c r="AC236" s="9">
        <f t="shared" si="136"/>
        <v>2.3113743957966371</v>
      </c>
      <c r="AD236" s="9">
        <f t="shared" si="137"/>
        <v>2.3113743957966371</v>
      </c>
      <c r="AE236" s="9">
        <f t="shared" si="115"/>
        <v>0</v>
      </c>
      <c r="AF236" s="9">
        <f t="shared" si="116"/>
        <v>2.5539774070485266</v>
      </c>
      <c r="AG236" s="9">
        <f t="shared" si="138"/>
        <v>2.5539774070485266</v>
      </c>
      <c r="AH236" s="9">
        <f t="shared" si="139"/>
        <v>0</v>
      </c>
      <c r="AI236" s="9">
        <f t="shared" si="117"/>
        <v>2.6867780311304945</v>
      </c>
      <c r="AJ236" s="9">
        <f t="shared" si="140"/>
        <v>2.6867780311304945</v>
      </c>
      <c r="AK236" s="9">
        <f t="shared" si="141"/>
        <v>0</v>
      </c>
      <c r="AL236" s="9">
        <f t="shared" si="118"/>
        <v>2.8011276175835902</v>
      </c>
      <c r="AM236" s="9">
        <f t="shared" si="142"/>
        <v>2.8011276175835902</v>
      </c>
      <c r="AN236" s="9">
        <f t="shared" si="143"/>
        <v>0</v>
      </c>
      <c r="AO236" s="9">
        <f t="shared" si="119"/>
        <v>2.4817186932434967</v>
      </c>
      <c r="AP236" s="9">
        <f t="shared" si="144"/>
        <v>2.4817186932434967</v>
      </c>
      <c r="AQ236" s="9">
        <f t="shared" si="145"/>
        <v>0</v>
      </c>
      <c r="AR236" s="10"/>
      <c r="AS236" s="10"/>
    </row>
    <row r="237" spans="2:45" hidden="1" x14ac:dyDescent="0.2">
      <c r="B237" s="15">
        <v>41000</v>
      </c>
      <c r="C237" s="13">
        <v>39.721377816310394</v>
      </c>
      <c r="D237" s="13">
        <v>39.721377816310394</v>
      </c>
      <c r="E237" s="14">
        <f t="shared" si="147"/>
        <v>0</v>
      </c>
      <c r="F237" s="8">
        <v>41029</v>
      </c>
      <c r="G237" s="9">
        <f t="shared" si="120"/>
        <v>2.1417741997045332</v>
      </c>
      <c r="H237" s="9">
        <f t="shared" si="146"/>
        <v>2.1417741997045332</v>
      </c>
      <c r="I237" s="9">
        <f t="shared" si="121"/>
        <v>0</v>
      </c>
      <c r="J237" s="10"/>
      <c r="K237" s="9">
        <f t="shared" si="122"/>
        <v>2.1969862824812658</v>
      </c>
      <c r="L237" s="9">
        <f t="shared" si="123"/>
        <v>2.1969862824812658</v>
      </c>
      <c r="M237" s="9">
        <f t="shared" si="124"/>
        <v>0</v>
      </c>
      <c r="N237" s="11">
        <f t="shared" si="125"/>
        <v>3.6386910557856105</v>
      </c>
      <c r="O237" s="11">
        <f t="shared" si="126"/>
        <v>3.6386910557856105</v>
      </c>
      <c r="P237" s="11">
        <f t="shared" si="127"/>
        <v>0</v>
      </c>
      <c r="Q237" s="11">
        <f t="shared" si="111"/>
        <v>3.3842210309354286</v>
      </c>
      <c r="R237" s="11">
        <f t="shared" si="128"/>
        <v>3.3842210309354286</v>
      </c>
      <c r="S237" s="11">
        <f t="shared" si="129"/>
        <v>0</v>
      </c>
      <c r="T237" s="11">
        <f t="shared" si="130"/>
        <v>2.3509764091149994</v>
      </c>
      <c r="U237" s="11">
        <f t="shared" si="131"/>
        <v>2.3509764091149994</v>
      </c>
      <c r="V237" s="11">
        <f t="shared" si="112"/>
        <v>0</v>
      </c>
      <c r="W237" s="11">
        <f t="shared" si="132"/>
        <v>3.1599337456051151</v>
      </c>
      <c r="X237" s="11">
        <f t="shared" si="133"/>
        <v>3.1599337456051151</v>
      </c>
      <c r="Y237" s="11">
        <f t="shared" si="113"/>
        <v>0</v>
      </c>
      <c r="Z237" s="11">
        <f t="shared" si="134"/>
        <v>3.5224715222802949</v>
      </c>
      <c r="AA237" s="11">
        <f t="shared" si="135"/>
        <v>3.5224715222802949</v>
      </c>
      <c r="AB237" s="11">
        <f t="shared" si="114"/>
        <v>0</v>
      </c>
      <c r="AC237" s="9">
        <f t="shared" si="136"/>
        <v>2.2743224719308328</v>
      </c>
      <c r="AD237" s="9">
        <f t="shared" si="137"/>
        <v>2.2743224719308328</v>
      </c>
      <c r="AE237" s="9">
        <f t="shared" si="115"/>
        <v>0</v>
      </c>
      <c r="AF237" s="9">
        <f t="shared" si="116"/>
        <v>2.5142109280681058</v>
      </c>
      <c r="AG237" s="9">
        <f t="shared" si="138"/>
        <v>2.5142109280681058</v>
      </c>
      <c r="AH237" s="9">
        <f t="shared" si="139"/>
        <v>0</v>
      </c>
      <c r="AI237" s="9">
        <f t="shared" si="117"/>
        <v>2.6455256076374076</v>
      </c>
      <c r="AJ237" s="9">
        <f t="shared" si="140"/>
        <v>2.6455256076374076</v>
      </c>
      <c r="AK237" s="9">
        <f t="shared" si="141"/>
        <v>0</v>
      </c>
      <c r="AL237" s="9">
        <f t="shared" si="118"/>
        <v>2.7585957035633299</v>
      </c>
      <c r="AM237" s="9">
        <f t="shared" si="142"/>
        <v>2.7585957035633299</v>
      </c>
      <c r="AN237" s="9">
        <f t="shared" si="143"/>
        <v>0</v>
      </c>
      <c r="AO237" s="9">
        <f t="shared" si="119"/>
        <v>2.4427607378676384</v>
      </c>
      <c r="AP237" s="9">
        <f t="shared" si="144"/>
        <v>2.4427607378676384</v>
      </c>
      <c r="AQ237" s="9">
        <f t="shared" si="145"/>
        <v>0</v>
      </c>
      <c r="AR237" s="10"/>
      <c r="AS237" s="10"/>
    </row>
    <row r="238" spans="2:45" hidden="1" x14ac:dyDescent="0.2">
      <c r="B238" s="15">
        <v>41030</v>
      </c>
      <c r="C238" s="13">
        <v>40.126659563834053</v>
      </c>
      <c r="D238" s="13">
        <v>40.126659563834053</v>
      </c>
      <c r="E238" s="14">
        <f t="shared" si="147"/>
        <v>0</v>
      </c>
      <c r="F238" s="8">
        <v>41060</v>
      </c>
      <c r="G238" s="9">
        <f t="shared" si="120"/>
        <v>2.1100420856481561</v>
      </c>
      <c r="H238" s="9">
        <f t="shared" si="146"/>
        <v>2.1100420856481561</v>
      </c>
      <c r="I238" s="9">
        <f t="shared" si="121"/>
        <v>0</v>
      </c>
      <c r="J238" s="10"/>
      <c r="K238" s="9">
        <f t="shared" si="122"/>
        <v>2.1646965229683421</v>
      </c>
      <c r="L238" s="9">
        <f t="shared" si="123"/>
        <v>2.1646965229683421</v>
      </c>
      <c r="M238" s="9">
        <f t="shared" si="124"/>
        <v>0</v>
      </c>
      <c r="N238" s="11">
        <f t="shared" si="125"/>
        <v>3.5918399887457424</v>
      </c>
      <c r="O238" s="11">
        <f t="shared" si="126"/>
        <v>3.5918399887457424</v>
      </c>
      <c r="P238" s="11">
        <f t="shared" si="127"/>
        <v>0</v>
      </c>
      <c r="Q238" s="11">
        <f t="shared" si="111"/>
        <v>3.339940126911487</v>
      </c>
      <c r="R238" s="11">
        <f t="shared" si="128"/>
        <v>3.339940126911487</v>
      </c>
      <c r="S238" s="11">
        <f t="shared" si="129"/>
        <v>0</v>
      </c>
      <c r="T238" s="11">
        <f t="shared" si="130"/>
        <v>2.3171313397830704</v>
      </c>
      <c r="U238" s="11">
        <f t="shared" si="131"/>
        <v>2.3171313397830704</v>
      </c>
      <c r="V238" s="11">
        <f t="shared" si="112"/>
        <v>0</v>
      </c>
      <c r="W238" s="11">
        <f t="shared" si="132"/>
        <v>3.1179181570580674</v>
      </c>
      <c r="X238" s="11">
        <f t="shared" si="133"/>
        <v>3.1179181570580674</v>
      </c>
      <c r="Y238" s="11">
        <f t="shared" si="113"/>
        <v>0</v>
      </c>
      <c r="Z238" s="11">
        <f t="shared" si="134"/>
        <v>3.4767942797288693</v>
      </c>
      <c r="AA238" s="11">
        <f t="shared" si="135"/>
        <v>3.4767942797288693</v>
      </c>
      <c r="AB238" s="11">
        <f t="shared" si="114"/>
        <v>0</v>
      </c>
      <c r="AC238" s="9">
        <f t="shared" si="136"/>
        <v>2.2412516121133326</v>
      </c>
      <c r="AD238" s="9">
        <f t="shared" si="137"/>
        <v>2.2412516121133326</v>
      </c>
      <c r="AE238" s="9">
        <f t="shared" si="115"/>
        <v>0</v>
      </c>
      <c r="AF238" s="9">
        <f t="shared" si="116"/>
        <v>2.4787171799820364</v>
      </c>
      <c r="AG238" s="9">
        <f t="shared" si="138"/>
        <v>2.4787171799820364</v>
      </c>
      <c r="AH238" s="9">
        <f t="shared" si="139"/>
        <v>0</v>
      </c>
      <c r="AI238" s="9">
        <f t="shared" si="117"/>
        <v>2.6087055731524744</v>
      </c>
      <c r="AJ238" s="9">
        <f t="shared" si="140"/>
        <v>2.6087055731524744</v>
      </c>
      <c r="AK238" s="9">
        <f t="shared" si="141"/>
        <v>0</v>
      </c>
      <c r="AL238" s="9">
        <f t="shared" si="118"/>
        <v>2.7206336541046205</v>
      </c>
      <c r="AM238" s="9">
        <f t="shared" si="142"/>
        <v>2.7206336541046205</v>
      </c>
      <c r="AN238" s="9">
        <f t="shared" si="143"/>
        <v>0</v>
      </c>
      <c r="AO238" s="9">
        <f t="shared" si="119"/>
        <v>2.4079886411290801</v>
      </c>
      <c r="AP238" s="9">
        <f t="shared" si="144"/>
        <v>2.4079886411290801</v>
      </c>
      <c r="AQ238" s="9">
        <f t="shared" si="145"/>
        <v>0</v>
      </c>
      <c r="AR238" s="10"/>
      <c r="AS238" s="10"/>
    </row>
    <row r="239" spans="2:45" hidden="1" x14ac:dyDescent="0.2">
      <c r="B239" s="15">
        <v>41061</v>
      </c>
      <c r="C239" s="13">
        <v>40.524408193374008</v>
      </c>
      <c r="D239" s="13">
        <v>40.524408193374008</v>
      </c>
      <c r="E239" s="14">
        <f t="shared" si="147"/>
        <v>0</v>
      </c>
      <c r="F239" s="8">
        <v>41090</v>
      </c>
      <c r="G239" s="9">
        <f t="shared" si="120"/>
        <v>2.0795169026158624</v>
      </c>
      <c r="H239" s="9">
        <f t="shared" si="146"/>
        <v>2.0795169026158624</v>
      </c>
      <c r="I239" s="9">
        <f t="shared" si="121"/>
        <v>0</v>
      </c>
      <c r="J239" s="10"/>
      <c r="K239" s="9">
        <f t="shared" si="122"/>
        <v>2.1336349045256</v>
      </c>
      <c r="L239" s="9">
        <f t="shared" si="123"/>
        <v>2.1336349045256</v>
      </c>
      <c r="M239" s="9">
        <f t="shared" si="124"/>
        <v>0</v>
      </c>
      <c r="N239" s="11">
        <f t="shared" si="125"/>
        <v>3.546770902138106</v>
      </c>
      <c r="O239" s="11">
        <f t="shared" si="126"/>
        <v>3.546770902138106</v>
      </c>
      <c r="P239" s="11">
        <f t="shared" si="127"/>
        <v>0</v>
      </c>
      <c r="Q239" s="11">
        <f t="shared" si="111"/>
        <v>3.2973434471641259</v>
      </c>
      <c r="R239" s="11">
        <f t="shared" si="128"/>
        <v>3.2973434471641259</v>
      </c>
      <c r="S239" s="11">
        <f t="shared" si="129"/>
        <v>0</v>
      </c>
      <c r="T239" s="11">
        <f t="shared" si="130"/>
        <v>2.284573567733521</v>
      </c>
      <c r="U239" s="11">
        <f t="shared" si="131"/>
        <v>2.284573567733521</v>
      </c>
      <c r="V239" s="11">
        <f t="shared" si="112"/>
        <v>0</v>
      </c>
      <c r="W239" s="11">
        <f t="shared" si="132"/>
        <v>3.0775006315087285</v>
      </c>
      <c r="X239" s="11">
        <f t="shared" si="133"/>
        <v>3.0775006315087285</v>
      </c>
      <c r="Y239" s="11">
        <f t="shared" si="113"/>
        <v>0</v>
      </c>
      <c r="Z239" s="11">
        <f t="shared" si="134"/>
        <v>3.4328543711928177</v>
      </c>
      <c r="AA239" s="11">
        <f t="shared" si="135"/>
        <v>3.4328543711928177</v>
      </c>
      <c r="AB239" s="11">
        <f t="shared" si="114"/>
        <v>0</v>
      </c>
      <c r="AC239" s="9">
        <f t="shared" si="136"/>
        <v>2.209438602517722</v>
      </c>
      <c r="AD239" s="9">
        <f t="shared" si="137"/>
        <v>2.209438602517722</v>
      </c>
      <c r="AE239" s="9">
        <f t="shared" si="115"/>
        <v>0</v>
      </c>
      <c r="AF239" s="9">
        <f t="shared" si="116"/>
        <v>2.4445734366781875</v>
      </c>
      <c r="AG239" s="9">
        <f t="shared" si="138"/>
        <v>2.4445734366781875</v>
      </c>
      <c r="AH239" s="9">
        <f t="shared" si="139"/>
        <v>0</v>
      </c>
      <c r="AI239" s="9">
        <f t="shared" si="117"/>
        <v>2.5732859887556989</v>
      </c>
      <c r="AJ239" s="9">
        <f t="shared" si="140"/>
        <v>2.5732859887556989</v>
      </c>
      <c r="AK239" s="9">
        <f t="shared" si="141"/>
        <v>0</v>
      </c>
      <c r="AL239" s="9">
        <f t="shared" si="118"/>
        <v>2.6841154912759695</v>
      </c>
      <c r="AM239" s="9">
        <f t="shared" si="142"/>
        <v>2.6841154912759695</v>
      </c>
      <c r="AN239" s="9">
        <f t="shared" si="143"/>
        <v>0</v>
      </c>
      <c r="AO239" s="9">
        <f t="shared" si="119"/>
        <v>2.3745391011622394</v>
      </c>
      <c r="AP239" s="9">
        <f t="shared" si="144"/>
        <v>2.3745391011622394</v>
      </c>
      <c r="AQ239" s="9">
        <f t="shared" si="145"/>
        <v>0</v>
      </c>
      <c r="AR239" s="10"/>
      <c r="AS239" s="10"/>
    </row>
    <row r="240" spans="2:45" hidden="1" x14ac:dyDescent="0.2">
      <c r="B240" s="15">
        <v>41091</v>
      </c>
      <c r="C240" s="13">
        <v>40.917636952123722</v>
      </c>
      <c r="D240" s="13">
        <v>40.917636952123722</v>
      </c>
      <c r="E240" s="14">
        <f t="shared" si="147"/>
        <v>0</v>
      </c>
      <c r="F240" s="8">
        <v>41121</v>
      </c>
      <c r="G240" s="9">
        <f t="shared" si="120"/>
        <v>2.0499219724252136</v>
      </c>
      <c r="H240" s="9">
        <f t="shared" si="146"/>
        <v>2.0499219724252136</v>
      </c>
      <c r="I240" s="9">
        <f t="shared" si="121"/>
        <v>0</v>
      </c>
      <c r="J240" s="10"/>
      <c r="K240" s="9">
        <f t="shared" si="122"/>
        <v>2.1035198867565343</v>
      </c>
      <c r="L240" s="9">
        <f t="shared" si="123"/>
        <v>2.1035198867565343</v>
      </c>
      <c r="M240" s="9">
        <f t="shared" si="124"/>
        <v>0</v>
      </c>
      <c r="N240" s="11">
        <f t="shared" si="125"/>
        <v>3.5030752928276501</v>
      </c>
      <c r="O240" s="11">
        <f t="shared" si="126"/>
        <v>3.5030752928276501</v>
      </c>
      <c r="P240" s="11">
        <f t="shared" si="127"/>
        <v>0</v>
      </c>
      <c r="Q240" s="11">
        <f t="shared" si="111"/>
        <v>3.2560448982858805</v>
      </c>
      <c r="R240" s="11">
        <f t="shared" si="128"/>
        <v>3.2560448982858805</v>
      </c>
      <c r="S240" s="11">
        <f t="shared" si="129"/>
        <v>0</v>
      </c>
      <c r="T240" s="11">
        <f t="shared" si="130"/>
        <v>2.2530079915353354</v>
      </c>
      <c r="U240" s="11">
        <f t="shared" si="131"/>
        <v>2.2530079915353354</v>
      </c>
      <c r="V240" s="11">
        <f t="shared" si="112"/>
        <v>0</v>
      </c>
      <c r="W240" s="11">
        <f t="shared" si="132"/>
        <v>3.0383148272550411</v>
      </c>
      <c r="X240" s="11">
        <f t="shared" si="133"/>
        <v>3.0383148272550411</v>
      </c>
      <c r="Y240" s="11">
        <f t="shared" si="113"/>
        <v>0</v>
      </c>
      <c r="Z240" s="11">
        <f t="shared" si="134"/>
        <v>3.3902535283303141</v>
      </c>
      <c r="AA240" s="11">
        <f t="shared" si="135"/>
        <v>3.3902535283303141</v>
      </c>
      <c r="AB240" s="11">
        <f t="shared" si="114"/>
        <v>0</v>
      </c>
      <c r="AC240" s="9">
        <f t="shared" si="136"/>
        <v>2.1785950921892017</v>
      </c>
      <c r="AD240" s="9">
        <f t="shared" si="137"/>
        <v>2.1785950921892017</v>
      </c>
      <c r="AE240" s="9">
        <f t="shared" si="115"/>
        <v>0</v>
      </c>
      <c r="AF240" s="9">
        <f t="shared" si="116"/>
        <v>2.4114702215899833</v>
      </c>
      <c r="AG240" s="9">
        <f t="shared" si="138"/>
        <v>2.4114702215899833</v>
      </c>
      <c r="AH240" s="9">
        <f t="shared" si="139"/>
        <v>0</v>
      </c>
      <c r="AI240" s="9">
        <f t="shared" si="117"/>
        <v>2.538945813743632</v>
      </c>
      <c r="AJ240" s="9">
        <f t="shared" si="140"/>
        <v>2.538945813743632</v>
      </c>
      <c r="AK240" s="9">
        <f t="shared" si="141"/>
        <v>0</v>
      </c>
      <c r="AL240" s="9">
        <f t="shared" si="118"/>
        <v>2.6487102169337557</v>
      </c>
      <c r="AM240" s="9">
        <f t="shared" si="142"/>
        <v>2.6487102169337557</v>
      </c>
      <c r="AN240" s="9">
        <f t="shared" si="143"/>
        <v>0</v>
      </c>
      <c r="AO240" s="9">
        <f t="shared" si="119"/>
        <v>2.3421089336123626</v>
      </c>
      <c r="AP240" s="9">
        <f t="shared" si="144"/>
        <v>2.3421089336123626</v>
      </c>
      <c r="AQ240" s="9">
        <f t="shared" si="145"/>
        <v>0</v>
      </c>
      <c r="AR240" s="10"/>
      <c r="AS240" s="10"/>
    </row>
    <row r="241" spans="2:45" hidden="1" x14ac:dyDescent="0.2">
      <c r="B241" s="15">
        <v>41122</v>
      </c>
      <c r="C241" s="13">
        <v>41.340998182808292</v>
      </c>
      <c r="D241" s="13">
        <v>41.340998182808292</v>
      </c>
      <c r="E241" s="14">
        <f t="shared" si="147"/>
        <v>0</v>
      </c>
      <c r="F241" s="8">
        <v>41152</v>
      </c>
      <c r="G241" s="9">
        <f t="shared" si="120"/>
        <v>2.0186886017642509</v>
      </c>
      <c r="H241" s="9">
        <f t="shared" si="146"/>
        <v>2.0186886017642509</v>
      </c>
      <c r="I241" s="9">
        <f t="shared" si="121"/>
        <v>0</v>
      </c>
      <c r="J241" s="10"/>
      <c r="K241" s="9">
        <f t="shared" si="122"/>
        <v>2.0717376353241614</v>
      </c>
      <c r="L241" s="9">
        <f t="shared" si="123"/>
        <v>2.0717376353241614</v>
      </c>
      <c r="M241" s="9">
        <f t="shared" si="124"/>
        <v>0</v>
      </c>
      <c r="N241" s="11">
        <f t="shared" si="125"/>
        <v>3.4569605984168703</v>
      </c>
      <c r="O241" s="11">
        <f t="shared" si="126"/>
        <v>3.4569605984168703</v>
      </c>
      <c r="P241" s="11">
        <f t="shared" si="127"/>
        <v>0</v>
      </c>
      <c r="Q241" s="11">
        <f t="shared" si="111"/>
        <v>3.2124599708484878</v>
      </c>
      <c r="R241" s="11">
        <f t="shared" si="128"/>
        <v>3.2124599708484878</v>
      </c>
      <c r="S241" s="11">
        <f t="shared" si="129"/>
        <v>0</v>
      </c>
      <c r="T241" s="11">
        <f t="shared" si="130"/>
        <v>2.2196948755666974</v>
      </c>
      <c r="U241" s="11">
        <f t="shared" si="131"/>
        <v>2.2196948755666974</v>
      </c>
      <c r="V241" s="11">
        <f t="shared" si="112"/>
        <v>0</v>
      </c>
      <c r="W241" s="11">
        <f t="shared" si="132"/>
        <v>2.9969596106345242</v>
      </c>
      <c r="X241" s="11">
        <f t="shared" si="133"/>
        <v>2.9969596106345242</v>
      </c>
      <c r="Y241" s="11">
        <f t="shared" si="113"/>
        <v>0</v>
      </c>
      <c r="Z241" s="11">
        <f t="shared" si="134"/>
        <v>3.3452942090474975</v>
      </c>
      <c r="AA241" s="11">
        <f t="shared" si="135"/>
        <v>3.3452942090474975</v>
      </c>
      <c r="AB241" s="11">
        <f t="shared" si="114"/>
        <v>0</v>
      </c>
      <c r="AC241" s="9">
        <f t="shared" si="136"/>
        <v>2.1460440172459565</v>
      </c>
      <c r="AD241" s="9">
        <f t="shared" si="137"/>
        <v>2.1460440172459565</v>
      </c>
      <c r="AE241" s="9">
        <f t="shared" si="115"/>
        <v>0</v>
      </c>
      <c r="AF241" s="9">
        <f t="shared" si="116"/>
        <v>2.3765343396582135</v>
      </c>
      <c r="AG241" s="9">
        <f t="shared" si="138"/>
        <v>2.3765343396582135</v>
      </c>
      <c r="AH241" s="9">
        <f t="shared" si="139"/>
        <v>0</v>
      </c>
      <c r="AI241" s="9">
        <f t="shared" si="117"/>
        <v>2.5027044910642111</v>
      </c>
      <c r="AJ241" s="9">
        <f t="shared" si="140"/>
        <v>2.5027044910642111</v>
      </c>
      <c r="AK241" s="9">
        <f t="shared" si="141"/>
        <v>0</v>
      </c>
      <c r="AL241" s="9">
        <f t="shared" si="118"/>
        <v>2.611344828681113</v>
      </c>
      <c r="AM241" s="9">
        <f t="shared" si="142"/>
        <v>2.611344828681113</v>
      </c>
      <c r="AN241" s="9">
        <f t="shared" si="143"/>
        <v>0</v>
      </c>
      <c r="AO241" s="9">
        <f t="shared" si="119"/>
        <v>2.3078833606119402</v>
      </c>
      <c r="AP241" s="9">
        <f t="shared" si="144"/>
        <v>2.3078833606119402</v>
      </c>
      <c r="AQ241" s="9">
        <f t="shared" si="145"/>
        <v>0</v>
      </c>
      <c r="AR241" s="10"/>
      <c r="AS241" s="10"/>
    </row>
    <row r="242" spans="2:45" hidden="1" x14ac:dyDescent="0.2">
      <c r="B242" s="15">
        <v>41153</v>
      </c>
      <c r="C242" s="13">
        <v>41.801271691613039</v>
      </c>
      <c r="D242" s="13">
        <v>41.801271691613039</v>
      </c>
      <c r="E242" s="14">
        <f t="shared" si="147"/>
        <v>0</v>
      </c>
      <c r="F242" s="8">
        <v>41182</v>
      </c>
      <c r="G242" s="9">
        <f t="shared" si="120"/>
        <v>1.985449842786454</v>
      </c>
      <c r="H242" s="9">
        <f t="shared" si="146"/>
        <v>1.985449842786454</v>
      </c>
      <c r="I242" s="9">
        <f t="shared" si="121"/>
        <v>0</v>
      </c>
      <c r="J242" s="10"/>
      <c r="K242" s="9">
        <f t="shared" si="122"/>
        <v>2.0379147538106808</v>
      </c>
      <c r="L242" s="9">
        <f t="shared" si="123"/>
        <v>2.0379147538106808</v>
      </c>
      <c r="M242" s="9">
        <f t="shared" si="124"/>
        <v>0</v>
      </c>
      <c r="N242" s="11">
        <f t="shared" si="125"/>
        <v>3.4078850365925293</v>
      </c>
      <c r="O242" s="11">
        <f t="shared" si="126"/>
        <v>3.4078850365925293</v>
      </c>
      <c r="P242" s="11">
        <f t="shared" si="127"/>
        <v>0</v>
      </c>
      <c r="Q242" s="11">
        <f t="shared" si="111"/>
        <v>3.1660766037158803</v>
      </c>
      <c r="R242" s="11">
        <f t="shared" si="128"/>
        <v>3.1660766037158803</v>
      </c>
      <c r="S242" s="11">
        <f t="shared" si="129"/>
        <v>0</v>
      </c>
      <c r="T242" s="11">
        <f t="shared" si="130"/>
        <v>2.184242837920793</v>
      </c>
      <c r="U242" s="11">
        <f t="shared" si="131"/>
        <v>2.184242837920793</v>
      </c>
      <c r="V242" s="11">
        <f t="shared" si="112"/>
        <v>0</v>
      </c>
      <c r="W242" s="11">
        <f t="shared" si="132"/>
        <v>2.9529491164536328</v>
      </c>
      <c r="X242" s="11">
        <f t="shared" si="133"/>
        <v>2.9529491164536328</v>
      </c>
      <c r="Y242" s="11">
        <f t="shared" si="113"/>
        <v>0</v>
      </c>
      <c r="Z242" s="11">
        <f t="shared" si="134"/>
        <v>3.2974482050516789</v>
      </c>
      <c r="AA242" s="11">
        <f t="shared" si="135"/>
        <v>3.2974482050516789</v>
      </c>
      <c r="AB242" s="11">
        <f t="shared" si="114"/>
        <v>0</v>
      </c>
      <c r="AC242" s="9">
        <f t="shared" si="136"/>
        <v>2.1114029486833821</v>
      </c>
      <c r="AD242" s="9">
        <f t="shared" si="137"/>
        <v>2.1114029486833821</v>
      </c>
      <c r="AE242" s="9">
        <f t="shared" si="115"/>
        <v>0</v>
      </c>
      <c r="AF242" s="9">
        <f t="shared" si="116"/>
        <v>2.3393553437755115</v>
      </c>
      <c r="AG242" s="9">
        <f t="shared" si="138"/>
        <v>2.3393553437755115</v>
      </c>
      <c r="AH242" s="9">
        <f t="shared" si="139"/>
        <v>0</v>
      </c>
      <c r="AI242" s="9">
        <f t="shared" si="117"/>
        <v>2.4641362365311381</v>
      </c>
      <c r="AJ242" s="9">
        <f t="shared" si="140"/>
        <v>2.4641362365311381</v>
      </c>
      <c r="AK242" s="9">
        <f t="shared" si="141"/>
        <v>0</v>
      </c>
      <c r="AL242" s="9">
        <f t="shared" si="118"/>
        <v>2.5715803361540965</v>
      </c>
      <c r="AM242" s="9">
        <f t="shared" si="142"/>
        <v>2.5715803361540965</v>
      </c>
      <c r="AN242" s="9">
        <f t="shared" si="143"/>
        <v>0</v>
      </c>
      <c r="AO242" s="9">
        <f t="shared" si="119"/>
        <v>2.2714602801770174</v>
      </c>
      <c r="AP242" s="9">
        <f t="shared" si="144"/>
        <v>2.2714602801770174</v>
      </c>
      <c r="AQ242" s="9">
        <f t="shared" si="145"/>
        <v>0</v>
      </c>
      <c r="AR242" s="10"/>
      <c r="AS242" s="10"/>
    </row>
    <row r="243" spans="2:45" hidden="1" x14ac:dyDescent="0.2">
      <c r="B243" s="15">
        <v>41183</v>
      </c>
      <c r="C243" s="13">
        <v>42.23367266387806</v>
      </c>
      <c r="D243" s="13">
        <v>42.23367266387806</v>
      </c>
      <c r="E243" s="14">
        <f t="shared" si="147"/>
        <v>0</v>
      </c>
      <c r="F243" s="8">
        <v>41213</v>
      </c>
      <c r="G243" s="9">
        <f t="shared" si="120"/>
        <v>1.9548839143874912</v>
      </c>
      <c r="H243" s="9">
        <f t="shared" si="146"/>
        <v>1.9548839143874912</v>
      </c>
      <c r="I243" s="9">
        <f t="shared" si="121"/>
        <v>0</v>
      </c>
      <c r="J243" s="10"/>
      <c r="K243" s="9">
        <f t="shared" si="122"/>
        <v>2.0068116739610917</v>
      </c>
      <c r="L243" s="9">
        <f t="shared" si="123"/>
        <v>2.0068116739610917</v>
      </c>
      <c r="M243" s="9">
        <f t="shared" si="124"/>
        <v>0</v>
      </c>
      <c r="N243" s="11">
        <f t="shared" si="125"/>
        <v>3.3627557912478494</v>
      </c>
      <c r="O243" s="11">
        <f t="shared" si="126"/>
        <v>3.3627557912478494</v>
      </c>
      <c r="P243" s="11">
        <f t="shared" si="127"/>
        <v>0</v>
      </c>
      <c r="Q243" s="11">
        <f t="shared" si="111"/>
        <v>3.1234230654286916</v>
      </c>
      <c r="R243" s="11">
        <f t="shared" si="128"/>
        <v>3.1234230654286916</v>
      </c>
      <c r="S243" s="11">
        <f t="shared" si="129"/>
        <v>0</v>
      </c>
      <c r="T243" s="11">
        <f t="shared" si="130"/>
        <v>2.1516416073812925</v>
      </c>
      <c r="U243" s="11">
        <f t="shared" si="131"/>
        <v>2.1516416073812925</v>
      </c>
      <c r="V243" s="11">
        <f t="shared" si="112"/>
        <v>0</v>
      </c>
      <c r="W243" s="11">
        <f t="shared" si="132"/>
        <v>2.9124776411246445</v>
      </c>
      <c r="X243" s="11">
        <f t="shared" si="133"/>
        <v>2.9124776411246445</v>
      </c>
      <c r="Y243" s="11">
        <f t="shared" si="113"/>
        <v>0</v>
      </c>
      <c r="Z243" s="11">
        <f t="shared" si="134"/>
        <v>3.2534496450185078</v>
      </c>
      <c r="AA243" s="11">
        <f t="shared" si="135"/>
        <v>3.2534496450185078</v>
      </c>
      <c r="AB243" s="11">
        <f t="shared" si="114"/>
        <v>0</v>
      </c>
      <c r="AC243" s="9">
        <f t="shared" si="136"/>
        <v>2.0795474747153406</v>
      </c>
      <c r="AD243" s="9">
        <f t="shared" si="137"/>
        <v>2.0795474747153406</v>
      </c>
      <c r="AE243" s="9">
        <f t="shared" si="115"/>
        <v>0</v>
      </c>
      <c r="AF243" s="9">
        <f t="shared" si="116"/>
        <v>2.3051660250089738</v>
      </c>
      <c r="AG243" s="9">
        <f t="shared" si="138"/>
        <v>2.3051660250089738</v>
      </c>
      <c r="AH243" s="9">
        <f t="shared" si="139"/>
        <v>0</v>
      </c>
      <c r="AI243" s="9">
        <f t="shared" si="117"/>
        <v>2.4286693736642557</v>
      </c>
      <c r="AJ243" s="9">
        <f t="shared" si="140"/>
        <v>2.4286693736642557</v>
      </c>
      <c r="AK243" s="9">
        <f t="shared" si="141"/>
        <v>0</v>
      </c>
      <c r="AL243" s="9">
        <f t="shared" si="118"/>
        <v>2.5350134284601671</v>
      </c>
      <c r="AM243" s="9">
        <f t="shared" si="142"/>
        <v>2.5350134284601671</v>
      </c>
      <c r="AN243" s="9">
        <f t="shared" si="143"/>
        <v>0</v>
      </c>
      <c r="AO243" s="9">
        <f t="shared" si="119"/>
        <v>2.2379660913781154</v>
      </c>
      <c r="AP243" s="9">
        <f t="shared" si="144"/>
        <v>2.2379660913781154</v>
      </c>
      <c r="AQ243" s="9">
        <f t="shared" si="145"/>
        <v>0</v>
      </c>
      <c r="AR243" s="10"/>
      <c r="AS243" s="10"/>
    </row>
    <row r="244" spans="2:45" hidden="1" x14ac:dyDescent="0.2">
      <c r="B244" s="15">
        <v>41214</v>
      </c>
      <c r="C244" s="13">
        <v>42.657787206360993</v>
      </c>
      <c r="D244" s="13">
        <v>42.657787206360993</v>
      </c>
      <c r="E244" s="14">
        <f t="shared" si="147"/>
        <v>0</v>
      </c>
      <c r="F244" s="8">
        <v>41243</v>
      </c>
      <c r="G244" s="9">
        <f t="shared" si="120"/>
        <v>1.925505708870686</v>
      </c>
      <c r="H244" s="9">
        <f t="shared" si="146"/>
        <v>1.925505708870686</v>
      </c>
      <c r="I244" s="9">
        <f t="shared" si="121"/>
        <v>0</v>
      </c>
      <c r="J244" s="10"/>
      <c r="K244" s="9">
        <f t="shared" si="122"/>
        <v>1.9769171894847806</v>
      </c>
      <c r="L244" s="9">
        <f t="shared" si="123"/>
        <v>1.9769171894847806</v>
      </c>
      <c r="M244" s="9">
        <f t="shared" si="124"/>
        <v>0</v>
      </c>
      <c r="N244" s="11">
        <f t="shared" si="125"/>
        <v>3.3193801663609133</v>
      </c>
      <c r="O244" s="11">
        <f t="shared" si="126"/>
        <v>3.3193801663609133</v>
      </c>
      <c r="P244" s="11">
        <f t="shared" si="127"/>
        <v>0</v>
      </c>
      <c r="Q244" s="11">
        <f t="shared" si="111"/>
        <v>3.082426947219421</v>
      </c>
      <c r="R244" s="11">
        <f t="shared" si="128"/>
        <v>3.082426947219421</v>
      </c>
      <c r="S244" s="11">
        <f t="shared" si="129"/>
        <v>0</v>
      </c>
      <c r="T244" s="11">
        <f t="shared" si="130"/>
        <v>2.1203071869642538</v>
      </c>
      <c r="U244" s="11">
        <f t="shared" si="131"/>
        <v>2.1203071869642538</v>
      </c>
      <c r="V244" s="11">
        <f t="shared" si="112"/>
        <v>0</v>
      </c>
      <c r="W244" s="11">
        <f t="shared" si="132"/>
        <v>2.8735787958396539</v>
      </c>
      <c r="X244" s="11">
        <f t="shared" si="133"/>
        <v>2.8735787958396539</v>
      </c>
      <c r="Y244" s="11">
        <f t="shared" si="113"/>
        <v>0</v>
      </c>
      <c r="Z244" s="11">
        <f t="shared" si="134"/>
        <v>3.211160769567833</v>
      </c>
      <c r="AA244" s="11">
        <f t="shared" si="135"/>
        <v>3.211160769567833</v>
      </c>
      <c r="AB244" s="11">
        <f t="shared" si="114"/>
        <v>0</v>
      </c>
      <c r="AC244" s="9">
        <f t="shared" si="136"/>
        <v>2.0489298324552045</v>
      </c>
      <c r="AD244" s="9">
        <f t="shared" si="137"/>
        <v>2.0489298324552045</v>
      </c>
      <c r="AE244" s="9">
        <f t="shared" si="115"/>
        <v>0</v>
      </c>
      <c r="AF244" s="9">
        <f t="shared" si="116"/>
        <v>2.2723052258834677</v>
      </c>
      <c r="AG244" s="9">
        <f t="shared" si="138"/>
        <v>2.2723052258834677</v>
      </c>
      <c r="AH244" s="9">
        <f t="shared" si="139"/>
        <v>0</v>
      </c>
      <c r="AI244" s="9">
        <f t="shared" si="117"/>
        <v>2.3945806729142078</v>
      </c>
      <c r="AJ244" s="9">
        <f t="shared" si="140"/>
        <v>2.3945806729142078</v>
      </c>
      <c r="AK244" s="9">
        <f t="shared" si="141"/>
        <v>0</v>
      </c>
      <c r="AL244" s="9">
        <f t="shared" si="118"/>
        <v>2.4998674281383582</v>
      </c>
      <c r="AM244" s="9">
        <f t="shared" si="142"/>
        <v>2.4998674281383582</v>
      </c>
      <c r="AN244" s="9">
        <f t="shared" si="143"/>
        <v>0</v>
      </c>
      <c r="AO244" s="9">
        <f t="shared" si="119"/>
        <v>2.2057734110410703</v>
      </c>
      <c r="AP244" s="9">
        <f t="shared" si="144"/>
        <v>2.2057734110410703</v>
      </c>
      <c r="AQ244" s="9">
        <f t="shared" si="145"/>
        <v>0</v>
      </c>
      <c r="AR244" s="10"/>
      <c r="AS244" s="10"/>
    </row>
    <row r="245" spans="2:45" hidden="1" x14ac:dyDescent="0.2">
      <c r="B245" s="15">
        <v>41244</v>
      </c>
      <c r="C245" s="13">
        <v>43.072108695465111</v>
      </c>
      <c r="D245" s="13">
        <v>43.072108695465111</v>
      </c>
      <c r="E245" s="14">
        <f t="shared" si="147"/>
        <v>0</v>
      </c>
      <c r="F245" s="8">
        <v>41274</v>
      </c>
      <c r="G245" s="9">
        <f t="shared" si="120"/>
        <v>1.8973645307767164</v>
      </c>
      <c r="H245" s="9">
        <f t="shared" si="146"/>
        <v>1.8973645307767164</v>
      </c>
      <c r="I245" s="9">
        <f t="shared" si="121"/>
        <v>0</v>
      </c>
      <c r="J245" s="10"/>
      <c r="K245" s="9">
        <f t="shared" si="122"/>
        <v>1.948281471377558</v>
      </c>
      <c r="L245" s="9">
        <f t="shared" si="123"/>
        <v>1.948281471377558</v>
      </c>
      <c r="M245" s="9">
        <f t="shared" si="124"/>
        <v>0</v>
      </c>
      <c r="N245" s="11">
        <f t="shared" si="125"/>
        <v>3.2778309579117373</v>
      </c>
      <c r="O245" s="11">
        <f t="shared" si="126"/>
        <v>3.2778309579117373</v>
      </c>
      <c r="P245" s="11">
        <f t="shared" si="127"/>
        <v>0</v>
      </c>
      <c r="Q245" s="11">
        <f t="shared" si="111"/>
        <v>3.0431570516150579</v>
      </c>
      <c r="R245" s="11">
        <f t="shared" si="128"/>
        <v>3.0431570516150579</v>
      </c>
      <c r="S245" s="11">
        <f t="shared" si="129"/>
        <v>0</v>
      </c>
      <c r="T245" s="11">
        <f t="shared" si="130"/>
        <v>2.0902921642657848</v>
      </c>
      <c r="U245" s="11">
        <f t="shared" si="131"/>
        <v>2.0902921642657848</v>
      </c>
      <c r="V245" s="11">
        <f t="shared" si="112"/>
        <v>0</v>
      </c>
      <c r="W245" s="11">
        <f t="shared" si="132"/>
        <v>2.8363178633368671</v>
      </c>
      <c r="X245" s="11">
        <f t="shared" si="133"/>
        <v>2.8363178633368671</v>
      </c>
      <c r="Y245" s="11">
        <f t="shared" si="113"/>
        <v>0</v>
      </c>
      <c r="Z245" s="11">
        <f t="shared" si="134"/>
        <v>3.1706525508214423</v>
      </c>
      <c r="AA245" s="11">
        <f t="shared" si="135"/>
        <v>3.1706525508214423</v>
      </c>
      <c r="AB245" s="11">
        <f t="shared" si="114"/>
        <v>0</v>
      </c>
      <c r="AC245" s="9">
        <f t="shared" si="136"/>
        <v>2.0196014065523</v>
      </c>
      <c r="AD245" s="9">
        <f t="shared" si="137"/>
        <v>2.0196014065523</v>
      </c>
      <c r="AE245" s="9">
        <f t="shared" si="115"/>
        <v>0</v>
      </c>
      <c r="AF245" s="9">
        <f t="shared" si="116"/>
        <v>2.2408280956696416</v>
      </c>
      <c r="AG245" s="9">
        <f t="shared" si="138"/>
        <v>2.2408280956696416</v>
      </c>
      <c r="AH245" s="9">
        <f t="shared" si="139"/>
        <v>0</v>
      </c>
      <c r="AI245" s="9">
        <f t="shared" si="117"/>
        <v>2.3619273443012543</v>
      </c>
      <c r="AJ245" s="9">
        <f t="shared" si="140"/>
        <v>2.3619273443012543</v>
      </c>
      <c r="AK245" s="9">
        <f t="shared" si="141"/>
        <v>0</v>
      </c>
      <c r="AL245" s="9">
        <f t="shared" si="118"/>
        <v>2.4662013196423525</v>
      </c>
      <c r="AM245" s="9">
        <f t="shared" si="142"/>
        <v>2.4662013196423525</v>
      </c>
      <c r="AN245" s="9">
        <f t="shared" si="143"/>
        <v>0</v>
      </c>
      <c r="AO245" s="9">
        <f t="shared" si="119"/>
        <v>2.1749362671532726</v>
      </c>
      <c r="AP245" s="9">
        <f t="shared" si="144"/>
        <v>2.1749362671532726</v>
      </c>
      <c r="AQ245" s="9">
        <f t="shared" si="145"/>
        <v>0</v>
      </c>
      <c r="AR245" s="10"/>
      <c r="AS245" s="10"/>
    </row>
    <row r="246" spans="2:45" hidden="1" x14ac:dyDescent="0.2">
      <c r="B246" s="15">
        <v>41275</v>
      </c>
      <c r="C246" s="13">
        <v>43.509782850318729</v>
      </c>
      <c r="D246" s="13">
        <v>43.509782850318729</v>
      </c>
      <c r="E246" s="14">
        <f t="shared" si="147"/>
        <v>0</v>
      </c>
      <c r="F246" s="8">
        <v>41305</v>
      </c>
      <c r="G246" s="9">
        <f t="shared" si="120"/>
        <v>1.8682193250496955</v>
      </c>
      <c r="H246" s="9">
        <f t="shared" si="146"/>
        <v>1.8682193250496955</v>
      </c>
      <c r="I246" s="9">
        <f t="shared" si="121"/>
        <v>0</v>
      </c>
      <c r="J246" s="10"/>
      <c r="K246" s="9">
        <f t="shared" si="122"/>
        <v>1.9186240813212825</v>
      </c>
      <c r="L246" s="9">
        <f t="shared" si="123"/>
        <v>1.9186240813212825</v>
      </c>
      <c r="M246" s="9">
        <f t="shared" si="124"/>
        <v>0</v>
      </c>
      <c r="N246" s="11">
        <f t="shared" si="125"/>
        <v>3.2347993469392886</v>
      </c>
      <c r="O246" s="11">
        <f t="shared" si="126"/>
        <v>3.2347993469392886</v>
      </c>
      <c r="P246" s="11">
        <f t="shared" si="127"/>
        <v>0</v>
      </c>
      <c r="Q246" s="11">
        <f t="shared" si="111"/>
        <v>3.0024860753522304</v>
      </c>
      <c r="R246" s="11">
        <f t="shared" si="128"/>
        <v>3.0024860753522304</v>
      </c>
      <c r="S246" s="11">
        <f t="shared" si="129"/>
        <v>0</v>
      </c>
      <c r="T246" s="11">
        <f t="shared" si="130"/>
        <v>2.0592062584615944</v>
      </c>
      <c r="U246" s="11">
        <f t="shared" si="131"/>
        <v>2.0592062584615944</v>
      </c>
      <c r="V246" s="11">
        <f t="shared" si="112"/>
        <v>0</v>
      </c>
      <c r="W246" s="11">
        <f t="shared" si="132"/>
        <v>2.7977275264381047</v>
      </c>
      <c r="X246" s="11">
        <f t="shared" si="133"/>
        <v>2.7977275264381047</v>
      </c>
      <c r="Y246" s="11">
        <f t="shared" si="113"/>
        <v>0</v>
      </c>
      <c r="Z246" s="11">
        <f t="shared" si="134"/>
        <v>3.128699070229537</v>
      </c>
      <c r="AA246" s="11">
        <f t="shared" si="135"/>
        <v>3.128699070229537</v>
      </c>
      <c r="AB246" s="11">
        <f t="shared" si="114"/>
        <v>0</v>
      </c>
      <c r="AC246" s="9">
        <f t="shared" si="136"/>
        <v>1.9892265941071514</v>
      </c>
      <c r="AD246" s="9">
        <f t="shared" si="137"/>
        <v>1.9892265941071514</v>
      </c>
      <c r="AE246" s="9">
        <f t="shared" si="115"/>
        <v>0</v>
      </c>
      <c r="AF246" s="9">
        <f t="shared" si="116"/>
        <v>2.2082279169310417</v>
      </c>
      <c r="AG246" s="9">
        <f t="shared" si="138"/>
        <v>2.2082279169310417</v>
      </c>
      <c r="AH246" s="9">
        <f t="shared" si="139"/>
        <v>0</v>
      </c>
      <c r="AI246" s="9">
        <f t="shared" si="117"/>
        <v>2.3281090024778006</v>
      </c>
      <c r="AJ246" s="9">
        <f t="shared" si="140"/>
        <v>2.3281090024778006</v>
      </c>
      <c r="AK246" s="9">
        <f t="shared" si="141"/>
        <v>0</v>
      </c>
      <c r="AL246" s="9">
        <f t="shared" si="118"/>
        <v>2.431334063734734</v>
      </c>
      <c r="AM246" s="9">
        <f t="shared" si="142"/>
        <v>2.431334063734734</v>
      </c>
      <c r="AN246" s="9">
        <f t="shared" si="143"/>
        <v>0</v>
      </c>
      <c r="AO246" s="9">
        <f t="shared" si="119"/>
        <v>2.1429989083247802</v>
      </c>
      <c r="AP246" s="9">
        <f t="shared" si="144"/>
        <v>2.1429989083247802</v>
      </c>
      <c r="AQ246" s="9">
        <f t="shared" si="145"/>
        <v>0</v>
      </c>
      <c r="AR246" s="10"/>
      <c r="AS246" s="10"/>
    </row>
    <row r="247" spans="2:45" hidden="1" x14ac:dyDescent="0.2">
      <c r="B247" s="15">
        <v>41306</v>
      </c>
      <c r="C247" s="13">
        <v>43.969303047325099</v>
      </c>
      <c r="D247" s="13">
        <v>43.969303047325099</v>
      </c>
      <c r="E247" s="14">
        <f t="shared" si="147"/>
        <v>0</v>
      </c>
      <c r="F247" s="8">
        <v>41333</v>
      </c>
      <c r="G247" s="9">
        <f t="shared" si="120"/>
        <v>1.8382437598721961</v>
      </c>
      <c r="H247" s="9">
        <f t="shared" si="146"/>
        <v>1.8382437598721961</v>
      </c>
      <c r="I247" s="9">
        <f t="shared" si="121"/>
        <v>0</v>
      </c>
      <c r="J247" s="10"/>
      <c r="K247" s="9">
        <f t="shared" si="122"/>
        <v>1.888121739462628</v>
      </c>
      <c r="L247" s="9">
        <f t="shared" si="123"/>
        <v>1.888121739462628</v>
      </c>
      <c r="M247" s="9">
        <f t="shared" si="124"/>
        <v>0</v>
      </c>
      <c r="N247" s="11">
        <f t="shared" si="125"/>
        <v>3.1905417468564874</v>
      </c>
      <c r="O247" s="11">
        <f t="shared" si="126"/>
        <v>3.1905417468564874</v>
      </c>
      <c r="P247" s="11">
        <f t="shared" si="127"/>
        <v>0</v>
      </c>
      <c r="Q247" s="11">
        <f t="shared" si="111"/>
        <v>2.9606563654775595</v>
      </c>
      <c r="R247" s="11">
        <f t="shared" si="128"/>
        <v>2.9606563654775595</v>
      </c>
      <c r="S247" s="11">
        <f t="shared" si="129"/>
        <v>0</v>
      </c>
      <c r="T247" s="11">
        <f t="shared" si="130"/>
        <v>2.0272347018267682</v>
      </c>
      <c r="U247" s="11">
        <f t="shared" si="131"/>
        <v>2.0272347018267682</v>
      </c>
      <c r="V247" s="11">
        <f t="shared" si="112"/>
        <v>0</v>
      </c>
      <c r="W247" s="11">
        <f t="shared" si="132"/>
        <v>2.7580377342381457</v>
      </c>
      <c r="X247" s="11">
        <f t="shared" si="133"/>
        <v>2.7580377342381457</v>
      </c>
      <c r="Y247" s="11">
        <f t="shared" si="113"/>
        <v>0</v>
      </c>
      <c r="Z247" s="11">
        <f t="shared" si="134"/>
        <v>3.0855503169256728</v>
      </c>
      <c r="AA247" s="11">
        <f t="shared" si="135"/>
        <v>3.0855503169256728</v>
      </c>
      <c r="AB247" s="11">
        <f t="shared" si="114"/>
        <v>0</v>
      </c>
      <c r="AC247" s="9">
        <f t="shared" si="136"/>
        <v>1.957986390187104</v>
      </c>
      <c r="AD247" s="9">
        <f t="shared" si="137"/>
        <v>1.957986390187104</v>
      </c>
      <c r="AE247" s="9">
        <f t="shared" si="115"/>
        <v>0</v>
      </c>
      <c r="AF247" s="9">
        <f t="shared" si="116"/>
        <v>2.1746989450744096</v>
      </c>
      <c r="AG247" s="9">
        <f t="shared" si="138"/>
        <v>2.1746989450744096</v>
      </c>
      <c r="AH247" s="9">
        <f t="shared" si="139"/>
        <v>0</v>
      </c>
      <c r="AI247" s="9">
        <f t="shared" si="117"/>
        <v>2.2933271615459301</v>
      </c>
      <c r="AJ247" s="9">
        <f t="shared" si="140"/>
        <v>2.2933271615459301</v>
      </c>
      <c r="AK247" s="9">
        <f t="shared" si="141"/>
        <v>0</v>
      </c>
      <c r="AL247" s="9">
        <f t="shared" si="118"/>
        <v>2.3954734247051608</v>
      </c>
      <c r="AM247" s="9">
        <f t="shared" si="142"/>
        <v>2.3954734247051608</v>
      </c>
      <c r="AN247" s="9">
        <f t="shared" si="143"/>
        <v>0</v>
      </c>
      <c r="AO247" s="9">
        <f t="shared" si="119"/>
        <v>2.1101516404026639</v>
      </c>
      <c r="AP247" s="9">
        <f t="shared" si="144"/>
        <v>2.1101516404026639</v>
      </c>
      <c r="AQ247" s="9">
        <f t="shared" si="145"/>
        <v>0</v>
      </c>
      <c r="AR247" s="10"/>
      <c r="AS247" s="10"/>
    </row>
    <row r="248" spans="2:45" hidden="1" x14ac:dyDescent="0.2">
      <c r="B248" s="15">
        <v>41334</v>
      </c>
      <c r="C248" s="13">
        <v>44.412250384767312</v>
      </c>
      <c r="D248" s="13">
        <v>44.412250384767312</v>
      </c>
      <c r="E248" s="14">
        <f t="shared" si="147"/>
        <v>0</v>
      </c>
      <c r="F248" s="8">
        <v>41364</v>
      </c>
      <c r="G248" s="9">
        <f t="shared" si="120"/>
        <v>1.8099364233703157</v>
      </c>
      <c r="H248" s="9">
        <f t="shared" si="146"/>
        <v>1.8099364233703157</v>
      </c>
      <c r="I248" s="9">
        <f t="shared" si="121"/>
        <v>0</v>
      </c>
      <c r="J248" s="10"/>
      <c r="K248" s="9">
        <f t="shared" si="122"/>
        <v>1.8593169429566911</v>
      </c>
      <c r="L248" s="9">
        <f t="shared" si="123"/>
        <v>1.8593169429566911</v>
      </c>
      <c r="M248" s="9">
        <f t="shared" si="124"/>
        <v>0</v>
      </c>
      <c r="N248" s="11">
        <f t="shared" si="125"/>
        <v>3.1487472128455032</v>
      </c>
      <c r="O248" s="11">
        <f t="shared" si="126"/>
        <v>3.1487472128455032</v>
      </c>
      <c r="P248" s="11">
        <f t="shared" si="127"/>
        <v>0</v>
      </c>
      <c r="Q248" s="11">
        <f t="shared" si="111"/>
        <v>2.9211546024186545</v>
      </c>
      <c r="R248" s="11">
        <f t="shared" si="128"/>
        <v>2.9211546024186545</v>
      </c>
      <c r="S248" s="11">
        <f t="shared" si="129"/>
        <v>0</v>
      </c>
      <c r="T248" s="11">
        <f t="shared" si="130"/>
        <v>1.9970424566833707</v>
      </c>
      <c r="U248" s="11">
        <f t="shared" si="131"/>
        <v>1.9970424566833707</v>
      </c>
      <c r="V248" s="11">
        <f t="shared" si="112"/>
        <v>0</v>
      </c>
      <c r="W248" s="11">
        <f t="shared" si="132"/>
        <v>2.7205567961193449</v>
      </c>
      <c r="X248" s="11">
        <f t="shared" si="133"/>
        <v>2.7205567961193449</v>
      </c>
      <c r="Y248" s="11">
        <f t="shared" si="113"/>
        <v>0</v>
      </c>
      <c r="Z248" s="11">
        <f t="shared" si="134"/>
        <v>3.0448029190975925</v>
      </c>
      <c r="AA248" s="11">
        <f t="shared" si="135"/>
        <v>3.0448029190975925</v>
      </c>
      <c r="AB248" s="11">
        <f t="shared" si="114"/>
        <v>0</v>
      </c>
      <c r="AC248" s="9">
        <f t="shared" si="136"/>
        <v>1.9284847958213054</v>
      </c>
      <c r="AD248" s="9">
        <f t="shared" si="137"/>
        <v>1.9284847958213054</v>
      </c>
      <c r="AE248" s="9">
        <f t="shared" si="115"/>
        <v>0</v>
      </c>
      <c r="AF248" s="9">
        <f t="shared" si="116"/>
        <v>2.1430359594630426</v>
      </c>
      <c r="AG248" s="9">
        <f t="shared" si="138"/>
        <v>2.1430359594630426</v>
      </c>
      <c r="AH248" s="9">
        <f t="shared" si="139"/>
        <v>0</v>
      </c>
      <c r="AI248" s="9">
        <f t="shared" si="117"/>
        <v>2.2604810327212306</v>
      </c>
      <c r="AJ248" s="9">
        <f t="shared" si="140"/>
        <v>2.2604810327212306</v>
      </c>
      <c r="AK248" s="9">
        <f t="shared" si="141"/>
        <v>0</v>
      </c>
      <c r="AL248" s="9">
        <f t="shared" si="118"/>
        <v>2.3616085360809898</v>
      </c>
      <c r="AM248" s="9">
        <f t="shared" si="142"/>
        <v>2.3616085360809898</v>
      </c>
      <c r="AN248" s="9">
        <f t="shared" si="143"/>
        <v>0</v>
      </c>
      <c r="AO248" s="9">
        <f t="shared" si="119"/>
        <v>2.079132419889794</v>
      </c>
      <c r="AP248" s="9">
        <f t="shared" si="144"/>
        <v>2.079132419889794</v>
      </c>
      <c r="AQ248" s="9">
        <f t="shared" si="145"/>
        <v>0</v>
      </c>
      <c r="AR248" s="10"/>
      <c r="AS248" s="10"/>
    </row>
    <row r="249" spans="2:45" hidden="1" x14ac:dyDescent="0.2">
      <c r="B249" s="15">
        <v>41365</v>
      </c>
      <c r="C249" s="13">
        <v>44.838624862645368</v>
      </c>
      <c r="D249" s="13">
        <v>44.838624862645368</v>
      </c>
      <c r="E249" s="14">
        <f t="shared" si="147"/>
        <v>0</v>
      </c>
      <c r="F249" s="8">
        <v>41394</v>
      </c>
      <c r="G249" s="9">
        <f t="shared" si="120"/>
        <v>1.7832164876217251</v>
      </c>
      <c r="H249" s="9">
        <f t="shared" si="146"/>
        <v>1.7832164876217251</v>
      </c>
      <c r="I249" s="9">
        <f t="shared" si="121"/>
        <v>0</v>
      </c>
      <c r="J249" s="10"/>
      <c r="K249" s="9">
        <f t="shared" si="122"/>
        <v>1.8321274434487189</v>
      </c>
      <c r="L249" s="9">
        <f t="shared" si="123"/>
        <v>1.8321274434487189</v>
      </c>
      <c r="M249" s="9">
        <f t="shared" si="124"/>
        <v>0</v>
      </c>
      <c r="N249" s="11">
        <f t="shared" si="125"/>
        <v>3.1092964060434705</v>
      </c>
      <c r="O249" s="11">
        <f t="shared" si="126"/>
        <v>3.1092964060434705</v>
      </c>
      <c r="P249" s="11">
        <f t="shared" si="127"/>
        <v>0</v>
      </c>
      <c r="Q249" s="11">
        <f t="shared" si="111"/>
        <v>2.88386799402228</v>
      </c>
      <c r="R249" s="11">
        <f t="shared" si="128"/>
        <v>2.88386799402228</v>
      </c>
      <c r="S249" s="11">
        <f t="shared" si="129"/>
        <v>0</v>
      </c>
      <c r="T249" s="11">
        <f t="shared" si="130"/>
        <v>1.9685433129972916</v>
      </c>
      <c r="U249" s="11">
        <f t="shared" si="131"/>
        <v>1.9685433129972916</v>
      </c>
      <c r="V249" s="11">
        <f t="shared" si="112"/>
        <v>0</v>
      </c>
      <c r="W249" s="11">
        <f t="shared" si="132"/>
        <v>2.6851776901315825</v>
      </c>
      <c r="X249" s="11">
        <f t="shared" si="133"/>
        <v>2.6851776901315825</v>
      </c>
      <c r="Y249" s="11">
        <f t="shared" si="113"/>
        <v>0</v>
      </c>
      <c r="Z249" s="11">
        <f t="shared" si="134"/>
        <v>3.0063405278437827</v>
      </c>
      <c r="AA249" s="11">
        <f t="shared" si="135"/>
        <v>3.0063405278437827</v>
      </c>
      <c r="AB249" s="11">
        <f t="shared" si="114"/>
        <v>0</v>
      </c>
      <c r="AC249" s="9">
        <f t="shared" si="136"/>
        <v>1.9006375730392269</v>
      </c>
      <c r="AD249" s="9">
        <f t="shared" si="137"/>
        <v>1.9006375730392269</v>
      </c>
      <c r="AE249" s="9">
        <f t="shared" si="115"/>
        <v>0</v>
      </c>
      <c r="AF249" s="9">
        <f t="shared" si="116"/>
        <v>2.1131485505544689</v>
      </c>
      <c r="AG249" s="9">
        <f t="shared" si="138"/>
        <v>2.1131485505544689</v>
      </c>
      <c r="AH249" s="9">
        <f t="shared" si="139"/>
        <v>0</v>
      </c>
      <c r="AI249" s="9">
        <f t="shared" si="117"/>
        <v>2.2294768281494712</v>
      </c>
      <c r="AJ249" s="9">
        <f t="shared" si="140"/>
        <v>2.2294768281494712</v>
      </c>
      <c r="AK249" s="9">
        <f t="shared" si="141"/>
        <v>0</v>
      </c>
      <c r="AL249" s="9">
        <f t="shared" si="118"/>
        <v>2.3296427010717178</v>
      </c>
      <c r="AM249" s="9">
        <f t="shared" si="142"/>
        <v>2.3296427010717178</v>
      </c>
      <c r="AN249" s="9">
        <f t="shared" si="143"/>
        <v>0</v>
      </c>
      <c r="AO249" s="9">
        <f t="shared" si="119"/>
        <v>2.049852675431314</v>
      </c>
      <c r="AP249" s="9">
        <f t="shared" si="144"/>
        <v>2.049852675431314</v>
      </c>
      <c r="AQ249" s="9">
        <f t="shared" si="145"/>
        <v>0</v>
      </c>
      <c r="AR249" s="10"/>
      <c r="AS249" s="10"/>
    </row>
    <row r="250" spans="2:45" hidden="1" x14ac:dyDescent="0.2">
      <c r="B250" s="15">
        <v>41395</v>
      </c>
      <c r="C250" s="13">
        <v>45.402102087826961</v>
      </c>
      <c r="D250" s="13">
        <v>45.402102087826961</v>
      </c>
      <c r="E250" s="14">
        <f t="shared" si="147"/>
        <v>0</v>
      </c>
      <c r="F250" s="8">
        <v>41425</v>
      </c>
      <c r="G250" s="9">
        <f t="shared" si="120"/>
        <v>1.7486744943789665</v>
      </c>
      <c r="H250" s="9">
        <f t="shared" si="146"/>
        <v>1.7486744943789665</v>
      </c>
      <c r="I250" s="9">
        <f t="shared" si="121"/>
        <v>0</v>
      </c>
      <c r="J250" s="10"/>
      <c r="K250" s="9">
        <f t="shared" si="122"/>
        <v>1.7969784252356837</v>
      </c>
      <c r="L250" s="9">
        <f t="shared" si="123"/>
        <v>1.7969784252356837</v>
      </c>
      <c r="M250" s="9">
        <f t="shared" si="124"/>
        <v>0</v>
      </c>
      <c r="N250" s="11">
        <f t="shared" si="125"/>
        <v>3.0582966762986468</v>
      </c>
      <c r="O250" s="11">
        <f t="shared" si="126"/>
        <v>3.0582966762986468</v>
      </c>
      <c r="P250" s="11">
        <f t="shared" si="127"/>
        <v>0</v>
      </c>
      <c r="Q250" s="11">
        <f t="shared" si="111"/>
        <v>2.8356660152678637</v>
      </c>
      <c r="R250" s="11">
        <f t="shared" si="128"/>
        <v>2.8356660152678637</v>
      </c>
      <c r="S250" s="11">
        <f t="shared" si="129"/>
        <v>0</v>
      </c>
      <c r="T250" s="11">
        <f t="shared" si="130"/>
        <v>1.9317012622569236</v>
      </c>
      <c r="U250" s="11">
        <f t="shared" si="131"/>
        <v>1.9317012622569236</v>
      </c>
      <c r="V250" s="11">
        <f t="shared" si="112"/>
        <v>0</v>
      </c>
      <c r="W250" s="11">
        <f t="shared" si="132"/>
        <v>2.6394416205742832</v>
      </c>
      <c r="X250" s="11">
        <f t="shared" si="133"/>
        <v>2.6394416205742832</v>
      </c>
      <c r="Y250" s="11">
        <f t="shared" si="113"/>
        <v>0</v>
      </c>
      <c r="Z250" s="11">
        <f t="shared" si="134"/>
        <v>2.9566185647638563</v>
      </c>
      <c r="AA250" s="11">
        <f t="shared" si="135"/>
        <v>2.9566185647638563</v>
      </c>
      <c r="AB250" s="11">
        <f t="shared" si="114"/>
        <v>0</v>
      </c>
      <c r="AC250" s="9">
        <f t="shared" si="136"/>
        <v>1.8646382880776646</v>
      </c>
      <c r="AD250" s="9">
        <f t="shared" si="137"/>
        <v>1.8646382880776646</v>
      </c>
      <c r="AE250" s="9">
        <f t="shared" si="115"/>
        <v>0</v>
      </c>
      <c r="AF250" s="9">
        <f t="shared" si="116"/>
        <v>2.0745118305309957</v>
      </c>
      <c r="AG250" s="9">
        <f t="shared" si="138"/>
        <v>2.0745118305309957</v>
      </c>
      <c r="AH250" s="9">
        <f t="shared" si="139"/>
        <v>0</v>
      </c>
      <c r="AI250" s="9">
        <f t="shared" si="117"/>
        <v>2.1893963790461726</v>
      </c>
      <c r="AJ250" s="9">
        <f t="shared" si="140"/>
        <v>2.1893963790461726</v>
      </c>
      <c r="AK250" s="9">
        <f t="shared" si="141"/>
        <v>0</v>
      </c>
      <c r="AL250" s="9">
        <f t="shared" si="118"/>
        <v>2.2883191115511994</v>
      </c>
      <c r="AM250" s="9">
        <f t="shared" si="142"/>
        <v>2.2883191115511994</v>
      </c>
      <c r="AN250" s="9">
        <f t="shared" si="143"/>
        <v>0</v>
      </c>
      <c r="AO250" s="9">
        <f t="shared" si="119"/>
        <v>2.0120015089932415</v>
      </c>
      <c r="AP250" s="9">
        <f t="shared" si="144"/>
        <v>2.0120015089932415</v>
      </c>
      <c r="AQ250" s="9">
        <f t="shared" si="145"/>
        <v>0</v>
      </c>
      <c r="AR250" s="10"/>
      <c r="AS250" s="10"/>
    </row>
    <row r="251" spans="2:45" hidden="1" x14ac:dyDescent="0.2">
      <c r="B251" s="15">
        <v>41426</v>
      </c>
      <c r="C251" s="13">
        <v>46.013037956305929</v>
      </c>
      <c r="D251" s="13">
        <v>46.013037956305929</v>
      </c>
      <c r="E251" s="14">
        <f t="shared" si="147"/>
        <v>0</v>
      </c>
      <c r="F251" s="8">
        <v>41455</v>
      </c>
      <c r="G251" s="9">
        <f t="shared" si="120"/>
        <v>1.7121791027687876</v>
      </c>
      <c r="H251" s="9">
        <f t="shared" si="146"/>
        <v>1.7121791027687876</v>
      </c>
      <c r="I251" s="9">
        <f t="shared" si="121"/>
        <v>0</v>
      </c>
      <c r="J251" s="10"/>
      <c r="K251" s="9">
        <f t="shared" si="122"/>
        <v>1.7598416805382144</v>
      </c>
      <c r="L251" s="9">
        <f t="shared" si="123"/>
        <v>1.7598416805382144</v>
      </c>
      <c r="M251" s="9">
        <f t="shared" si="124"/>
        <v>0</v>
      </c>
      <c r="N251" s="11">
        <f t="shared" si="125"/>
        <v>3.0044128400078494</v>
      </c>
      <c r="O251" s="11">
        <f t="shared" si="126"/>
        <v>3.0044128400078494</v>
      </c>
      <c r="P251" s="11">
        <f t="shared" si="127"/>
        <v>0</v>
      </c>
      <c r="Q251" s="11">
        <f t="shared" si="111"/>
        <v>2.7847381467263825</v>
      </c>
      <c r="R251" s="11">
        <f t="shared" si="128"/>
        <v>2.7847381467263825</v>
      </c>
      <c r="S251" s="11">
        <f t="shared" si="129"/>
        <v>0</v>
      </c>
      <c r="T251" s="11">
        <f t="shared" si="130"/>
        <v>1.8927757416582045</v>
      </c>
      <c r="U251" s="11">
        <f t="shared" si="131"/>
        <v>1.8927757416582045</v>
      </c>
      <c r="V251" s="11">
        <f t="shared" si="112"/>
        <v>0</v>
      </c>
      <c r="W251" s="11">
        <f t="shared" si="132"/>
        <v>2.5911191118680454</v>
      </c>
      <c r="X251" s="11">
        <f t="shared" si="133"/>
        <v>2.5911191118680454</v>
      </c>
      <c r="Y251" s="11">
        <f t="shared" si="113"/>
        <v>0</v>
      </c>
      <c r="Z251" s="11">
        <f t="shared" si="134"/>
        <v>2.9040847546424855</v>
      </c>
      <c r="AA251" s="11">
        <f t="shared" si="135"/>
        <v>2.9040847546424855</v>
      </c>
      <c r="AB251" s="11">
        <f t="shared" si="114"/>
        <v>0</v>
      </c>
      <c r="AC251" s="9">
        <f t="shared" si="136"/>
        <v>1.8266031928495092</v>
      </c>
      <c r="AD251" s="9">
        <f t="shared" si="137"/>
        <v>1.8266031928495092</v>
      </c>
      <c r="AE251" s="9">
        <f t="shared" si="115"/>
        <v>0</v>
      </c>
      <c r="AF251" s="9">
        <f t="shared" si="116"/>
        <v>2.0336901495735682</v>
      </c>
      <c r="AG251" s="9">
        <f t="shared" si="138"/>
        <v>2.0336901495735682</v>
      </c>
      <c r="AH251" s="9">
        <f t="shared" si="139"/>
        <v>0</v>
      </c>
      <c r="AI251" s="9">
        <f t="shared" si="117"/>
        <v>2.1470493240960828</v>
      </c>
      <c r="AJ251" s="9">
        <f t="shared" si="140"/>
        <v>2.1470493240960828</v>
      </c>
      <c r="AK251" s="9">
        <f t="shared" si="141"/>
        <v>0</v>
      </c>
      <c r="AL251" s="9">
        <f t="shared" si="118"/>
        <v>2.2446586148424355</v>
      </c>
      <c r="AM251" s="9">
        <f t="shared" si="142"/>
        <v>2.2446586148424355</v>
      </c>
      <c r="AN251" s="9">
        <f t="shared" si="143"/>
        <v>0</v>
      </c>
      <c r="AO251" s="9">
        <f t="shared" si="119"/>
        <v>1.9720098057828568</v>
      </c>
      <c r="AP251" s="9">
        <f t="shared" si="144"/>
        <v>1.9720098057828568</v>
      </c>
      <c r="AQ251" s="9">
        <f t="shared" si="145"/>
        <v>0</v>
      </c>
      <c r="AR251" s="10"/>
      <c r="AS251" s="10"/>
    </row>
    <row r="252" spans="2:45" hidden="1" x14ac:dyDescent="0.2">
      <c r="B252" s="15">
        <v>41456</v>
      </c>
      <c r="C252" s="13">
        <v>46.534329720778743</v>
      </c>
      <c r="D252" s="13">
        <v>46.534329720778743</v>
      </c>
      <c r="E252" s="14">
        <f t="shared" si="147"/>
        <v>0</v>
      </c>
      <c r="F252" s="8">
        <v>41486</v>
      </c>
      <c r="G252" s="9">
        <f t="shared" si="120"/>
        <v>1.6817964446638549</v>
      </c>
      <c r="H252" s="9">
        <f t="shared" si="146"/>
        <v>1.6817964446638549</v>
      </c>
      <c r="I252" s="9">
        <f t="shared" si="121"/>
        <v>0</v>
      </c>
      <c r="J252" s="10"/>
      <c r="K252" s="9">
        <f t="shared" si="122"/>
        <v>1.7289250916898102</v>
      </c>
      <c r="L252" s="9">
        <f t="shared" si="123"/>
        <v>1.7289250916898102</v>
      </c>
      <c r="M252" s="9">
        <f t="shared" si="124"/>
        <v>0</v>
      </c>
      <c r="N252" s="11">
        <f t="shared" si="125"/>
        <v>2.959554185170211</v>
      </c>
      <c r="O252" s="11">
        <f t="shared" si="126"/>
        <v>2.959554185170211</v>
      </c>
      <c r="P252" s="11">
        <f t="shared" si="127"/>
        <v>0</v>
      </c>
      <c r="Q252" s="11">
        <f t="shared" si="111"/>
        <v>2.7423403548507301</v>
      </c>
      <c r="R252" s="11">
        <f t="shared" si="128"/>
        <v>2.7423403548507301</v>
      </c>
      <c r="S252" s="11">
        <f t="shared" si="129"/>
        <v>0</v>
      </c>
      <c r="T252" s="11">
        <f t="shared" si="130"/>
        <v>1.8603699848837643</v>
      </c>
      <c r="U252" s="11">
        <f t="shared" si="131"/>
        <v>1.8603699848837643</v>
      </c>
      <c r="V252" s="11">
        <f t="shared" si="112"/>
        <v>0</v>
      </c>
      <c r="W252" s="11">
        <f t="shared" si="132"/>
        <v>2.5508902995161651</v>
      </c>
      <c r="X252" s="11">
        <f t="shared" si="133"/>
        <v>2.5508902995161651</v>
      </c>
      <c r="Y252" s="11">
        <f t="shared" si="113"/>
        <v>0</v>
      </c>
      <c r="Z252" s="11">
        <f t="shared" si="134"/>
        <v>2.8603500056386713</v>
      </c>
      <c r="AA252" s="11">
        <f t="shared" si="135"/>
        <v>2.8603500056386713</v>
      </c>
      <c r="AB252" s="11">
        <f t="shared" si="114"/>
        <v>0</v>
      </c>
      <c r="AC252" s="9">
        <f t="shared" si="136"/>
        <v>1.794938721163629</v>
      </c>
      <c r="AD252" s="9">
        <f t="shared" si="137"/>
        <v>1.794938721163629</v>
      </c>
      <c r="AE252" s="9">
        <f t="shared" si="115"/>
        <v>0</v>
      </c>
      <c r="AF252" s="9">
        <f t="shared" si="116"/>
        <v>1.9997058265925745</v>
      </c>
      <c r="AG252" s="9">
        <f t="shared" si="138"/>
        <v>1.9997058265925745</v>
      </c>
      <c r="AH252" s="9">
        <f t="shared" si="139"/>
        <v>0</v>
      </c>
      <c r="AI252" s="9">
        <f t="shared" si="117"/>
        <v>2.1117951170432523</v>
      </c>
      <c r="AJ252" s="9">
        <f t="shared" si="140"/>
        <v>2.1117951170432523</v>
      </c>
      <c r="AK252" s="9">
        <f t="shared" si="141"/>
        <v>0</v>
      </c>
      <c r="AL252" s="9">
        <f t="shared" si="118"/>
        <v>2.2083109587229175</v>
      </c>
      <c r="AM252" s="9">
        <f t="shared" si="142"/>
        <v>2.2083109587229175</v>
      </c>
      <c r="AN252" s="9">
        <f t="shared" si="143"/>
        <v>0</v>
      </c>
      <c r="AO252" s="9">
        <f t="shared" si="119"/>
        <v>1.9387164448387266</v>
      </c>
      <c r="AP252" s="9">
        <f t="shared" si="144"/>
        <v>1.9387164448387266</v>
      </c>
      <c r="AQ252" s="9">
        <f t="shared" si="145"/>
        <v>0</v>
      </c>
      <c r="AR252" s="10"/>
      <c r="AS252" s="10"/>
    </row>
    <row r="253" spans="2:45" hidden="1" x14ac:dyDescent="0.2">
      <c r="B253" s="15">
        <v>41487</v>
      </c>
      <c r="C253" s="13">
        <v>47.060894667840152</v>
      </c>
      <c r="D253" s="13">
        <v>47.060894667840152</v>
      </c>
      <c r="E253" s="14">
        <f t="shared" si="147"/>
        <v>0</v>
      </c>
      <c r="F253" s="8">
        <v>41517</v>
      </c>
      <c r="G253" s="9">
        <f t="shared" si="120"/>
        <v>1.6517897902455552</v>
      </c>
      <c r="H253" s="9">
        <f t="shared" si="146"/>
        <v>1.6517897902455552</v>
      </c>
      <c r="I253" s="9">
        <f t="shared" si="121"/>
        <v>0</v>
      </c>
      <c r="J253" s="10"/>
      <c r="K253" s="9">
        <f t="shared" si="122"/>
        <v>1.698391114242455</v>
      </c>
      <c r="L253" s="9">
        <f t="shared" si="123"/>
        <v>1.698391114242455</v>
      </c>
      <c r="M253" s="9">
        <f t="shared" si="124"/>
        <v>0</v>
      </c>
      <c r="N253" s="11">
        <f t="shared" si="125"/>
        <v>2.9152506831943819</v>
      </c>
      <c r="O253" s="11">
        <f t="shared" si="126"/>
        <v>2.9152506831943819</v>
      </c>
      <c r="P253" s="11">
        <f t="shared" si="127"/>
        <v>0</v>
      </c>
      <c r="Q253" s="11">
        <f t="shared" si="111"/>
        <v>2.7004672611761134</v>
      </c>
      <c r="R253" s="11">
        <f t="shared" si="128"/>
        <v>2.7004672611761134</v>
      </c>
      <c r="S253" s="11">
        <f t="shared" si="129"/>
        <v>0</v>
      </c>
      <c r="T253" s="11">
        <f t="shared" si="130"/>
        <v>1.8283652688600456</v>
      </c>
      <c r="U253" s="11">
        <f t="shared" si="131"/>
        <v>1.8283652688600456</v>
      </c>
      <c r="V253" s="11">
        <f t="shared" si="112"/>
        <v>0</v>
      </c>
      <c r="W253" s="11">
        <f t="shared" si="132"/>
        <v>2.5111593429378289</v>
      </c>
      <c r="X253" s="11">
        <f t="shared" si="133"/>
        <v>2.5111593429378289</v>
      </c>
      <c r="Y253" s="11">
        <f t="shared" si="113"/>
        <v>0</v>
      </c>
      <c r="Z253" s="11">
        <f t="shared" si="134"/>
        <v>2.8171565004852996</v>
      </c>
      <c r="AA253" s="11">
        <f t="shared" si="135"/>
        <v>2.8171565004852996</v>
      </c>
      <c r="AB253" s="11">
        <f t="shared" si="114"/>
        <v>0</v>
      </c>
      <c r="AC253" s="9">
        <f t="shared" si="136"/>
        <v>1.7636661163791914</v>
      </c>
      <c r="AD253" s="9">
        <f t="shared" si="137"/>
        <v>1.7636661163791914</v>
      </c>
      <c r="AE253" s="9">
        <f t="shared" si="115"/>
        <v>0</v>
      </c>
      <c r="AF253" s="9">
        <f t="shared" si="116"/>
        <v>1.9661420800695208</v>
      </c>
      <c r="AG253" s="9">
        <f t="shared" si="138"/>
        <v>1.9661420800695208</v>
      </c>
      <c r="AH253" s="9">
        <f t="shared" si="139"/>
        <v>0</v>
      </c>
      <c r="AI253" s="9">
        <f t="shared" si="117"/>
        <v>2.0769772020283139</v>
      </c>
      <c r="AJ253" s="9">
        <f t="shared" si="140"/>
        <v>2.0769772020283139</v>
      </c>
      <c r="AK253" s="9">
        <f t="shared" si="141"/>
        <v>0</v>
      </c>
      <c r="AL253" s="9">
        <f t="shared" si="118"/>
        <v>2.1724131267318283</v>
      </c>
      <c r="AM253" s="9">
        <f t="shared" si="142"/>
        <v>2.1724131267318283</v>
      </c>
      <c r="AN253" s="9">
        <f t="shared" si="143"/>
        <v>0</v>
      </c>
      <c r="AO253" s="9">
        <f t="shared" si="119"/>
        <v>1.9058351092813206</v>
      </c>
      <c r="AP253" s="9">
        <f t="shared" si="144"/>
        <v>1.9058351092813206</v>
      </c>
      <c r="AQ253" s="9">
        <f t="shared" si="145"/>
        <v>0</v>
      </c>
      <c r="AR253" s="10"/>
      <c r="AS253" s="10"/>
    </row>
    <row r="254" spans="2:45" hidden="1" x14ac:dyDescent="0.2">
      <c r="B254" s="15">
        <v>41518</v>
      </c>
      <c r="C254" s="13">
        <v>47.575406626127617</v>
      </c>
      <c r="D254" s="13">
        <v>47.575406626127617</v>
      </c>
      <c r="E254" s="14">
        <f t="shared" si="147"/>
        <v>0</v>
      </c>
      <c r="F254" s="8">
        <v>41547</v>
      </c>
      <c r="G254" s="9">
        <f t="shared" si="120"/>
        <v>1.6231115790708626</v>
      </c>
      <c r="H254" s="9">
        <f t="shared" si="146"/>
        <v>1.6231115790708626</v>
      </c>
      <c r="I254" s="9">
        <f t="shared" si="121"/>
        <v>0</v>
      </c>
      <c r="J254" s="10"/>
      <c r="K254" s="9">
        <f t="shared" si="122"/>
        <v>1.6692089254842002</v>
      </c>
      <c r="L254" s="9">
        <f t="shared" si="123"/>
        <v>1.6692089254842002</v>
      </c>
      <c r="M254" s="9">
        <f t="shared" si="124"/>
        <v>0</v>
      </c>
      <c r="N254" s="11">
        <f t="shared" si="125"/>
        <v>2.8729085690843079</v>
      </c>
      <c r="O254" s="11">
        <f t="shared" si="126"/>
        <v>2.8729085690843079</v>
      </c>
      <c r="P254" s="11">
        <f t="shared" si="127"/>
        <v>0</v>
      </c>
      <c r="Q254" s="11">
        <f t="shared" si="111"/>
        <v>2.6604479572511153</v>
      </c>
      <c r="R254" s="11">
        <f t="shared" si="128"/>
        <v>2.6604479572511153</v>
      </c>
      <c r="S254" s="11">
        <f t="shared" si="129"/>
        <v>0</v>
      </c>
      <c r="T254" s="11">
        <f t="shared" si="130"/>
        <v>1.7977774535068449</v>
      </c>
      <c r="U254" s="11">
        <f t="shared" si="131"/>
        <v>1.7977774535068449</v>
      </c>
      <c r="V254" s="11">
        <f t="shared" si="112"/>
        <v>0</v>
      </c>
      <c r="W254" s="11">
        <f t="shared" si="132"/>
        <v>2.4731873402266182</v>
      </c>
      <c r="X254" s="11">
        <f t="shared" si="133"/>
        <v>2.4731873402266182</v>
      </c>
      <c r="Y254" s="11">
        <f t="shared" si="113"/>
        <v>0</v>
      </c>
      <c r="Z254" s="11">
        <f t="shared" si="134"/>
        <v>2.7758752418386137</v>
      </c>
      <c r="AA254" s="11">
        <f t="shared" si="135"/>
        <v>2.7758752418386137</v>
      </c>
      <c r="AB254" s="11">
        <f t="shared" si="114"/>
        <v>0</v>
      </c>
      <c r="AC254" s="9">
        <f t="shared" si="136"/>
        <v>1.7337780005136705</v>
      </c>
      <c r="AD254" s="9">
        <f t="shared" si="137"/>
        <v>1.7337780005136705</v>
      </c>
      <c r="AE254" s="9">
        <f t="shared" si="115"/>
        <v>0</v>
      </c>
      <c r="AF254" s="9">
        <f t="shared" si="116"/>
        <v>1.934064255024988</v>
      </c>
      <c r="AG254" s="9">
        <f t="shared" si="138"/>
        <v>1.934064255024988</v>
      </c>
      <c r="AH254" s="9">
        <f t="shared" si="139"/>
        <v>0</v>
      </c>
      <c r="AI254" s="9">
        <f t="shared" si="117"/>
        <v>2.0437007325645293</v>
      </c>
      <c r="AJ254" s="9">
        <f t="shared" si="140"/>
        <v>2.0437007325645293</v>
      </c>
      <c r="AK254" s="9">
        <f t="shared" si="141"/>
        <v>0</v>
      </c>
      <c r="AL254" s="9">
        <f t="shared" si="118"/>
        <v>2.1381045499673945</v>
      </c>
      <c r="AM254" s="9">
        <f t="shared" si="142"/>
        <v>2.1381045499673945</v>
      </c>
      <c r="AN254" s="9">
        <f t="shared" si="143"/>
        <v>0</v>
      </c>
      <c r="AO254" s="9">
        <f t="shared" si="119"/>
        <v>1.8744094837625318</v>
      </c>
      <c r="AP254" s="9">
        <f t="shared" si="144"/>
        <v>1.8744094837625318</v>
      </c>
      <c r="AQ254" s="9">
        <f t="shared" si="145"/>
        <v>0</v>
      </c>
      <c r="AR254" s="10"/>
      <c r="AS254" s="10"/>
    </row>
    <row r="255" spans="2:45" hidden="1" x14ac:dyDescent="0.2">
      <c r="B255" s="15">
        <v>41548</v>
      </c>
      <c r="C255" s="13">
        <v>48.11779112095482</v>
      </c>
      <c r="D255" s="13">
        <v>48.11779112095482</v>
      </c>
      <c r="E255" s="14">
        <f t="shared" si="147"/>
        <v>0</v>
      </c>
      <c r="F255" s="8">
        <v>41578</v>
      </c>
      <c r="G255" s="9">
        <f t="shared" si="120"/>
        <v>1.5935438242852498</v>
      </c>
      <c r="H255" s="9">
        <f t="shared" si="146"/>
        <v>1.5935438242852498</v>
      </c>
      <c r="I255" s="9">
        <f t="shared" si="121"/>
        <v>0</v>
      </c>
      <c r="J255" s="10"/>
      <c r="K255" s="9">
        <f t="shared" si="122"/>
        <v>1.6391215606881353</v>
      </c>
      <c r="L255" s="9">
        <f t="shared" si="123"/>
        <v>1.6391215606881353</v>
      </c>
      <c r="M255" s="9">
        <f t="shared" si="124"/>
        <v>0</v>
      </c>
      <c r="N255" s="11">
        <f t="shared" si="125"/>
        <v>2.8292530830609697</v>
      </c>
      <c r="O255" s="11">
        <f t="shared" si="126"/>
        <v>2.8292530830609697</v>
      </c>
      <c r="P255" s="11">
        <f t="shared" si="127"/>
        <v>0</v>
      </c>
      <c r="Q255" s="11">
        <f t="shared" si="111"/>
        <v>2.6191873305705546</v>
      </c>
      <c r="R255" s="11">
        <f t="shared" si="128"/>
        <v>2.6191873305705546</v>
      </c>
      <c r="S255" s="11">
        <f t="shared" si="129"/>
        <v>0</v>
      </c>
      <c r="T255" s="11">
        <f t="shared" si="130"/>
        <v>1.7662408622500947</v>
      </c>
      <c r="U255" s="11">
        <f t="shared" si="131"/>
        <v>1.7662408622500947</v>
      </c>
      <c r="V255" s="11">
        <f t="shared" si="112"/>
        <v>0</v>
      </c>
      <c r="W255" s="11">
        <f t="shared" si="132"/>
        <v>2.4340375181528309</v>
      </c>
      <c r="X255" s="11">
        <f t="shared" si="133"/>
        <v>2.4340375181528309</v>
      </c>
      <c r="Y255" s="11">
        <f t="shared" si="113"/>
        <v>0</v>
      </c>
      <c r="Z255" s="11">
        <f t="shared" si="134"/>
        <v>2.7333135169991021</v>
      </c>
      <c r="AA255" s="11">
        <f t="shared" si="135"/>
        <v>2.7333135169991021</v>
      </c>
      <c r="AB255" s="11">
        <f t="shared" si="114"/>
        <v>0</v>
      </c>
      <c r="AC255" s="9">
        <f t="shared" si="136"/>
        <v>1.7029628120930078</v>
      </c>
      <c r="AD255" s="9">
        <f t="shared" si="137"/>
        <v>1.7029628120930078</v>
      </c>
      <c r="AE255" s="9">
        <f t="shared" si="115"/>
        <v>0</v>
      </c>
      <c r="AF255" s="9">
        <f t="shared" si="116"/>
        <v>1.9009914368078764</v>
      </c>
      <c r="AG255" s="9">
        <f t="shared" si="138"/>
        <v>1.9009914368078764</v>
      </c>
      <c r="AH255" s="9">
        <f t="shared" si="139"/>
        <v>0</v>
      </c>
      <c r="AI255" s="9">
        <f t="shared" si="117"/>
        <v>2.0093920902561697</v>
      </c>
      <c r="AJ255" s="9">
        <f t="shared" si="140"/>
        <v>2.0093920902561697</v>
      </c>
      <c r="AK255" s="9">
        <f t="shared" si="141"/>
        <v>0</v>
      </c>
      <c r="AL255" s="9">
        <f t="shared" si="118"/>
        <v>2.1027317863513235</v>
      </c>
      <c r="AM255" s="9">
        <f t="shared" si="142"/>
        <v>2.1027317863513235</v>
      </c>
      <c r="AN255" s="9">
        <f t="shared" si="143"/>
        <v>0</v>
      </c>
      <c r="AO255" s="9">
        <f t="shared" si="119"/>
        <v>1.8420090950610204</v>
      </c>
      <c r="AP255" s="9">
        <f t="shared" si="144"/>
        <v>1.8420090950610204</v>
      </c>
      <c r="AQ255" s="9">
        <f t="shared" si="145"/>
        <v>0</v>
      </c>
      <c r="AR255" s="10"/>
      <c r="AS255" s="10"/>
    </row>
    <row r="256" spans="2:45" hidden="1" x14ac:dyDescent="0.2">
      <c r="B256" s="15">
        <v>41579</v>
      </c>
      <c r="C256" s="13">
        <v>48.703114388289173</v>
      </c>
      <c r="D256" s="13">
        <v>48.703114388289173</v>
      </c>
      <c r="E256" s="14">
        <f t="shared" si="147"/>
        <v>0</v>
      </c>
      <c r="F256" s="8">
        <v>41608</v>
      </c>
      <c r="G256" s="9">
        <f t="shared" si="120"/>
        <v>1.5623741226291581</v>
      </c>
      <c r="H256" s="9">
        <f t="shared" si="146"/>
        <v>1.5623741226291581</v>
      </c>
      <c r="I256" s="9">
        <f t="shared" si="121"/>
        <v>0</v>
      </c>
      <c r="J256" s="10"/>
      <c r="K256" s="9">
        <f t="shared" si="122"/>
        <v>1.6074040971501988</v>
      </c>
      <c r="L256" s="9">
        <f t="shared" si="123"/>
        <v>1.6074040971501988</v>
      </c>
      <c r="M256" s="9">
        <f t="shared" si="124"/>
        <v>0</v>
      </c>
      <c r="N256" s="11">
        <f t="shared" si="125"/>
        <v>2.7832323931281238</v>
      </c>
      <c r="O256" s="11">
        <f t="shared" si="126"/>
        <v>2.7832323931281238</v>
      </c>
      <c r="P256" s="11">
        <f t="shared" si="127"/>
        <v>0</v>
      </c>
      <c r="Q256" s="11">
        <f t="shared" si="111"/>
        <v>2.5756912506990375</v>
      </c>
      <c r="R256" s="11">
        <f t="shared" si="128"/>
        <v>2.5756912506990375</v>
      </c>
      <c r="S256" s="11">
        <f t="shared" si="129"/>
        <v>0</v>
      </c>
      <c r="T256" s="11">
        <f t="shared" si="130"/>
        <v>1.7329956548324073</v>
      </c>
      <c r="U256" s="11">
        <f t="shared" si="131"/>
        <v>1.7329956548324073</v>
      </c>
      <c r="V256" s="11">
        <f t="shared" si="112"/>
        <v>0</v>
      </c>
      <c r="W256" s="11">
        <f t="shared" si="132"/>
        <v>2.3927666038484823</v>
      </c>
      <c r="X256" s="11">
        <f t="shared" si="133"/>
        <v>2.3927666038484823</v>
      </c>
      <c r="Y256" s="11">
        <f t="shared" si="113"/>
        <v>0</v>
      </c>
      <c r="Z256" s="11">
        <f t="shared" si="134"/>
        <v>2.6884458469702044</v>
      </c>
      <c r="AA256" s="11">
        <f t="shared" si="135"/>
        <v>2.6884458469702044</v>
      </c>
      <c r="AB256" s="11">
        <f t="shared" si="114"/>
        <v>0</v>
      </c>
      <c r="AC256" s="9">
        <f t="shared" si="136"/>
        <v>1.6704780922854803</v>
      </c>
      <c r="AD256" s="9">
        <f t="shared" si="137"/>
        <v>1.6704780922854803</v>
      </c>
      <c r="AE256" s="9">
        <f t="shared" si="115"/>
        <v>0</v>
      </c>
      <c r="AF256" s="9">
        <f t="shared" si="116"/>
        <v>1.8661267714239793</v>
      </c>
      <c r="AG256" s="9">
        <f t="shared" si="138"/>
        <v>1.8661267714239793</v>
      </c>
      <c r="AH256" s="9">
        <f t="shared" si="139"/>
        <v>0</v>
      </c>
      <c r="AI256" s="9">
        <f t="shared" si="117"/>
        <v>1.9732246452563391</v>
      </c>
      <c r="AJ256" s="9">
        <f t="shared" si="140"/>
        <v>1.9732246452563391</v>
      </c>
      <c r="AK256" s="9">
        <f t="shared" si="141"/>
        <v>0</v>
      </c>
      <c r="AL256" s="9">
        <f t="shared" si="118"/>
        <v>2.0654425671779806</v>
      </c>
      <c r="AM256" s="9">
        <f t="shared" si="142"/>
        <v>2.0654425671779806</v>
      </c>
      <c r="AN256" s="9">
        <f t="shared" si="143"/>
        <v>0</v>
      </c>
      <c r="AO256" s="9">
        <f t="shared" si="119"/>
        <v>1.8078532906487452</v>
      </c>
      <c r="AP256" s="9">
        <f t="shared" si="144"/>
        <v>1.8078532906487452</v>
      </c>
      <c r="AQ256" s="9">
        <f t="shared" si="145"/>
        <v>0</v>
      </c>
      <c r="AR256" s="10"/>
      <c r="AS256" s="10"/>
    </row>
    <row r="257" spans="2:45" hidden="1" x14ac:dyDescent="0.2">
      <c r="B257" s="15">
        <v>41609</v>
      </c>
      <c r="C257" s="13">
        <v>49.430060273717295</v>
      </c>
      <c r="D257" s="13">
        <v>49.430060273717295</v>
      </c>
      <c r="E257" s="14">
        <f t="shared" si="147"/>
        <v>0</v>
      </c>
      <c r="F257" s="8">
        <v>41639</v>
      </c>
      <c r="G257" s="9">
        <f t="shared" si="120"/>
        <v>1.5246904274230815</v>
      </c>
      <c r="H257" s="9">
        <f t="shared" si="146"/>
        <v>1.5246904274230815</v>
      </c>
      <c r="I257" s="9">
        <f t="shared" si="121"/>
        <v>0</v>
      </c>
      <c r="J257" s="10"/>
      <c r="K257" s="9">
        <f t="shared" si="122"/>
        <v>1.5690581661605174</v>
      </c>
      <c r="L257" s="9">
        <f t="shared" si="123"/>
        <v>1.5690581661605174</v>
      </c>
      <c r="M257" s="9">
        <f t="shared" si="124"/>
        <v>0</v>
      </c>
      <c r="N257" s="11">
        <f t="shared" si="125"/>
        <v>2.7275940789813533</v>
      </c>
      <c r="O257" s="11">
        <f t="shared" si="126"/>
        <v>2.7275940789813533</v>
      </c>
      <c r="P257" s="11">
        <f t="shared" si="127"/>
        <v>0</v>
      </c>
      <c r="Q257" s="11">
        <f t="shared" si="111"/>
        <v>2.5231051517166918</v>
      </c>
      <c r="R257" s="11">
        <f t="shared" si="128"/>
        <v>2.5231051517166918</v>
      </c>
      <c r="S257" s="11">
        <f t="shared" si="129"/>
        <v>0</v>
      </c>
      <c r="T257" s="11">
        <f t="shared" si="130"/>
        <v>1.6928027047293353</v>
      </c>
      <c r="U257" s="11">
        <f t="shared" si="131"/>
        <v>1.6928027047293353</v>
      </c>
      <c r="V257" s="11">
        <f t="shared" si="112"/>
        <v>0</v>
      </c>
      <c r="W257" s="11">
        <f t="shared" si="132"/>
        <v>2.3428706961917198</v>
      </c>
      <c r="X257" s="11">
        <f t="shared" si="133"/>
        <v>2.3428706961917198</v>
      </c>
      <c r="Y257" s="11">
        <f t="shared" si="113"/>
        <v>0</v>
      </c>
      <c r="Z257" s="11">
        <f t="shared" si="134"/>
        <v>2.6342015163496906</v>
      </c>
      <c r="AA257" s="11">
        <f t="shared" si="135"/>
        <v>2.6342015163496906</v>
      </c>
      <c r="AB257" s="11">
        <f t="shared" si="114"/>
        <v>0</v>
      </c>
      <c r="AC257" s="9">
        <f t="shared" si="136"/>
        <v>1.6312045601359535</v>
      </c>
      <c r="AD257" s="9">
        <f t="shared" si="137"/>
        <v>1.6312045601359535</v>
      </c>
      <c r="AE257" s="9">
        <f t="shared" si="115"/>
        <v>0</v>
      </c>
      <c r="AF257" s="9">
        <f t="shared" si="116"/>
        <v>1.8239759212719742</v>
      </c>
      <c r="AG257" s="9">
        <f t="shared" si="138"/>
        <v>1.8239759212719742</v>
      </c>
      <c r="AH257" s="9">
        <f t="shared" si="139"/>
        <v>0</v>
      </c>
      <c r="AI257" s="9">
        <f t="shared" si="117"/>
        <v>1.9294987543641562</v>
      </c>
      <c r="AJ257" s="9">
        <f t="shared" si="140"/>
        <v>1.9294987543641562</v>
      </c>
      <c r="AK257" s="9">
        <f t="shared" si="141"/>
        <v>0</v>
      </c>
      <c r="AL257" s="9">
        <f t="shared" si="118"/>
        <v>2.0203604683723855</v>
      </c>
      <c r="AM257" s="9">
        <f t="shared" si="142"/>
        <v>2.0203604683723855</v>
      </c>
      <c r="AN257" s="9">
        <f t="shared" si="143"/>
        <v>0</v>
      </c>
      <c r="AO257" s="9">
        <f t="shared" si="119"/>
        <v>1.7665594426295423</v>
      </c>
      <c r="AP257" s="9">
        <f t="shared" si="144"/>
        <v>1.7665594426295423</v>
      </c>
      <c r="AQ257" s="9">
        <f t="shared" si="145"/>
        <v>0</v>
      </c>
      <c r="AR257" s="10"/>
      <c r="AS257" s="10"/>
    </row>
    <row r="258" spans="2:45" hidden="1" x14ac:dyDescent="0.2">
      <c r="B258" s="15">
        <v>41640</v>
      </c>
      <c r="C258" s="13">
        <v>51.878323618423416</v>
      </c>
      <c r="D258" s="13">
        <v>51.878323618423416</v>
      </c>
      <c r="E258" s="14">
        <f t="shared" si="147"/>
        <v>0</v>
      </c>
      <c r="F258" s="8">
        <v>41670</v>
      </c>
      <c r="G258" s="9">
        <f t="shared" si="120"/>
        <v>1.4055441906315118</v>
      </c>
      <c r="H258" s="9">
        <f t="shared" si="146"/>
        <v>1.4055441906315118</v>
      </c>
      <c r="I258" s="9">
        <f t="shared" si="121"/>
        <v>0</v>
      </c>
      <c r="J258" s="10"/>
      <c r="K258" s="9">
        <f t="shared" si="122"/>
        <v>1.4478181086580606</v>
      </c>
      <c r="L258" s="9">
        <f t="shared" si="123"/>
        <v>1.4478181086580606</v>
      </c>
      <c r="M258" s="9">
        <f t="shared" si="124"/>
        <v>0</v>
      </c>
      <c r="N258" s="11">
        <f t="shared" si="125"/>
        <v>2.5516799146255744</v>
      </c>
      <c r="O258" s="11">
        <f t="shared" si="126"/>
        <v>2.5516799146255744</v>
      </c>
      <c r="P258" s="11">
        <f t="shared" si="127"/>
        <v>0</v>
      </c>
      <c r="Q258" s="11">
        <f t="shared" si="111"/>
        <v>2.3568413135492206</v>
      </c>
      <c r="R258" s="11">
        <f t="shared" si="128"/>
        <v>2.3568413135492206</v>
      </c>
      <c r="S258" s="11">
        <f t="shared" si="129"/>
        <v>0</v>
      </c>
      <c r="T258" s="11">
        <f t="shared" si="130"/>
        <v>1.5657228436874671</v>
      </c>
      <c r="U258" s="11">
        <f t="shared" si="131"/>
        <v>1.5657228436874671</v>
      </c>
      <c r="V258" s="11">
        <f t="shared" si="112"/>
        <v>0</v>
      </c>
      <c r="W258" s="11">
        <f t="shared" si="132"/>
        <v>2.185112557132038</v>
      </c>
      <c r="X258" s="11">
        <f t="shared" si="133"/>
        <v>2.185112557132038</v>
      </c>
      <c r="Y258" s="11">
        <f t="shared" si="113"/>
        <v>0</v>
      </c>
      <c r="Z258" s="11">
        <f t="shared" si="134"/>
        <v>2.4626947725081334</v>
      </c>
      <c r="AA258" s="11">
        <f t="shared" si="135"/>
        <v>2.4626947725081334</v>
      </c>
      <c r="AB258" s="11">
        <f t="shared" si="114"/>
        <v>0</v>
      </c>
      <c r="AC258" s="9">
        <f t="shared" si="136"/>
        <v>1.5070316642577848</v>
      </c>
      <c r="AD258" s="9">
        <f t="shared" si="137"/>
        <v>1.5070316642577848</v>
      </c>
      <c r="AE258" s="9">
        <f t="shared" si="115"/>
        <v>0</v>
      </c>
      <c r="AF258" s="9">
        <f t="shared" si="116"/>
        <v>1.6907056794415776</v>
      </c>
      <c r="AG258" s="9">
        <f t="shared" si="138"/>
        <v>1.6907056794415776</v>
      </c>
      <c r="AH258" s="9">
        <f t="shared" si="139"/>
        <v>0</v>
      </c>
      <c r="AI258" s="9">
        <f t="shared" si="117"/>
        <v>1.7912486352696186</v>
      </c>
      <c r="AJ258" s="9">
        <f t="shared" si="140"/>
        <v>1.7912486352696186</v>
      </c>
      <c r="AK258" s="9">
        <f t="shared" si="141"/>
        <v>0</v>
      </c>
      <c r="AL258" s="9">
        <f t="shared" si="118"/>
        <v>1.8778223656205557</v>
      </c>
      <c r="AM258" s="9">
        <f t="shared" si="142"/>
        <v>1.8778223656205557</v>
      </c>
      <c r="AN258" s="9">
        <f t="shared" si="143"/>
        <v>0</v>
      </c>
      <c r="AO258" s="9">
        <f t="shared" si="119"/>
        <v>1.6359988230505564</v>
      </c>
      <c r="AP258" s="9">
        <f t="shared" si="144"/>
        <v>1.6359988230505564</v>
      </c>
      <c r="AQ258" s="9">
        <f t="shared" si="145"/>
        <v>0</v>
      </c>
      <c r="AR258" s="10"/>
      <c r="AS258" s="10"/>
    </row>
    <row r="259" spans="2:45" hidden="1" x14ac:dyDescent="0.2">
      <c r="B259" s="15">
        <v>41671</v>
      </c>
      <c r="C259" s="13">
        <v>54.535254331278338</v>
      </c>
      <c r="D259" s="13">
        <v>54.535254331278338</v>
      </c>
      <c r="E259" s="14">
        <f t="shared" si="147"/>
        <v>0</v>
      </c>
      <c r="F259" s="8">
        <v>41698</v>
      </c>
      <c r="G259" s="9">
        <f t="shared" si="120"/>
        <v>1.2883472632569037</v>
      </c>
      <c r="H259" s="9">
        <f t="shared" si="146"/>
        <v>1.2883472632569037</v>
      </c>
      <c r="I259" s="9">
        <f t="shared" si="121"/>
        <v>0</v>
      </c>
      <c r="J259" s="10"/>
      <c r="K259" s="9">
        <f t="shared" si="122"/>
        <v>1.32856161683226</v>
      </c>
      <c r="L259" s="9">
        <f t="shared" si="123"/>
        <v>1.32856161683226</v>
      </c>
      <c r="M259" s="9">
        <f t="shared" si="124"/>
        <v>0</v>
      </c>
      <c r="N259" s="11">
        <f t="shared" si="125"/>
        <v>2.3786438196607369</v>
      </c>
      <c r="O259" s="11">
        <f t="shared" si="126"/>
        <v>2.3786438196607369</v>
      </c>
      <c r="P259" s="11">
        <f t="shared" si="127"/>
        <v>0</v>
      </c>
      <c r="Q259" s="11">
        <f t="shared" si="111"/>
        <v>2.1932976592009576</v>
      </c>
      <c r="R259" s="11">
        <f t="shared" si="128"/>
        <v>2.1932976592009576</v>
      </c>
      <c r="S259" s="11">
        <f t="shared" si="129"/>
        <v>0</v>
      </c>
      <c r="T259" s="11">
        <f t="shared" si="130"/>
        <v>1.4407220912813874</v>
      </c>
      <c r="U259" s="11">
        <f t="shared" si="131"/>
        <v>1.4407220912813874</v>
      </c>
      <c r="V259" s="11">
        <f t="shared" si="112"/>
        <v>0</v>
      </c>
      <c r="W259" s="11">
        <f t="shared" si="132"/>
        <v>2.0299354431584389</v>
      </c>
      <c r="X259" s="11">
        <f t="shared" si="133"/>
        <v>2.0299354431584389</v>
      </c>
      <c r="Y259" s="11">
        <f t="shared" si="113"/>
        <v>0</v>
      </c>
      <c r="Z259" s="11">
        <f t="shared" si="134"/>
        <v>2.293993989810172</v>
      </c>
      <c r="AA259" s="11">
        <f t="shared" si="135"/>
        <v>2.293993989810172</v>
      </c>
      <c r="AB259" s="11">
        <f t="shared" si="114"/>
        <v>0</v>
      </c>
      <c r="AC259" s="9">
        <f t="shared" si="136"/>
        <v>1.3848903171870712</v>
      </c>
      <c r="AD259" s="9">
        <f t="shared" si="137"/>
        <v>1.3848903171870712</v>
      </c>
      <c r="AE259" s="9">
        <f t="shared" si="115"/>
        <v>0</v>
      </c>
      <c r="AF259" s="9">
        <f t="shared" si="116"/>
        <v>1.5596158248764134</v>
      </c>
      <c r="AG259" s="9">
        <f t="shared" si="138"/>
        <v>1.5596158248764134</v>
      </c>
      <c r="AH259" s="9">
        <f t="shared" si="139"/>
        <v>0</v>
      </c>
      <c r="AI259" s="9">
        <f t="shared" si="117"/>
        <v>1.6552603774499657</v>
      </c>
      <c r="AJ259" s="9">
        <f t="shared" si="140"/>
        <v>1.6552603774499657</v>
      </c>
      <c r="AK259" s="9">
        <f t="shared" si="141"/>
        <v>0</v>
      </c>
      <c r="AL259" s="9">
        <f t="shared" si="118"/>
        <v>1.7376162783268057</v>
      </c>
      <c r="AM259" s="9">
        <f t="shared" si="142"/>
        <v>1.7376162783268057</v>
      </c>
      <c r="AN259" s="9">
        <f t="shared" si="143"/>
        <v>0</v>
      </c>
      <c r="AO259" s="9">
        <f t="shared" si="119"/>
        <v>1.5075742595660229</v>
      </c>
      <c r="AP259" s="9">
        <f t="shared" si="144"/>
        <v>1.5075742595660229</v>
      </c>
      <c r="AQ259" s="9">
        <f t="shared" si="145"/>
        <v>0</v>
      </c>
      <c r="AR259" s="10"/>
      <c r="AS259" s="10"/>
    </row>
    <row r="260" spans="2:45" hidden="1" x14ac:dyDescent="0.2">
      <c r="B260" s="15">
        <v>41699</v>
      </c>
      <c r="C260" s="13">
        <v>55.862589720008231</v>
      </c>
      <c r="D260" s="13">
        <v>55.862589720008231</v>
      </c>
      <c r="E260" s="14">
        <f t="shared" si="147"/>
        <v>0</v>
      </c>
      <c r="F260" s="8">
        <v>41729</v>
      </c>
      <c r="G260" s="9">
        <f t="shared" si="120"/>
        <v>1.2339744832005546</v>
      </c>
      <c r="H260" s="9">
        <f t="shared" si="146"/>
        <v>1.2339744832005546</v>
      </c>
      <c r="I260" s="9">
        <f t="shared" si="121"/>
        <v>0</v>
      </c>
      <c r="J260" s="10"/>
      <c r="K260" s="9">
        <f t="shared" si="122"/>
        <v>1.2732333147547692</v>
      </c>
      <c r="L260" s="9">
        <f t="shared" si="123"/>
        <v>1.2732333147547692</v>
      </c>
      <c r="M260" s="9">
        <f t="shared" si="124"/>
        <v>0</v>
      </c>
      <c r="N260" s="11">
        <f t="shared" si="125"/>
        <v>2.2983648077096857</v>
      </c>
      <c r="O260" s="11">
        <f t="shared" si="126"/>
        <v>2.2983648077096857</v>
      </c>
      <c r="P260" s="11">
        <f t="shared" si="127"/>
        <v>0</v>
      </c>
      <c r="Q260" s="11">
        <f t="shared" si="111"/>
        <v>2.1174226055908378</v>
      </c>
      <c r="R260" s="11">
        <f t="shared" si="128"/>
        <v>2.1174226055908378</v>
      </c>
      <c r="S260" s="11">
        <f t="shared" si="129"/>
        <v>0</v>
      </c>
      <c r="T260" s="11">
        <f t="shared" si="130"/>
        <v>1.382728775503328</v>
      </c>
      <c r="U260" s="11">
        <f t="shared" si="131"/>
        <v>1.382728775503328</v>
      </c>
      <c r="V260" s="11">
        <f t="shared" si="112"/>
        <v>0</v>
      </c>
      <c r="W260" s="11">
        <f t="shared" si="132"/>
        <v>1.9579419935273217</v>
      </c>
      <c r="X260" s="11">
        <f t="shared" si="133"/>
        <v>1.9579419935273217</v>
      </c>
      <c r="Y260" s="11">
        <f t="shared" si="113"/>
        <v>0</v>
      </c>
      <c r="Z260" s="11">
        <f t="shared" si="134"/>
        <v>2.2157263188186747</v>
      </c>
      <c r="AA260" s="11">
        <f t="shared" si="135"/>
        <v>2.2157263188186747</v>
      </c>
      <c r="AB260" s="11">
        <f t="shared" si="114"/>
        <v>0</v>
      </c>
      <c r="AC260" s="9">
        <f t="shared" si="136"/>
        <v>1.3282236045962681</v>
      </c>
      <c r="AD260" s="9">
        <f t="shared" si="137"/>
        <v>1.3282236045962681</v>
      </c>
      <c r="AE260" s="9">
        <f t="shared" si="115"/>
        <v>0</v>
      </c>
      <c r="AF260" s="9">
        <f t="shared" si="116"/>
        <v>1.4987975083082032</v>
      </c>
      <c r="AG260" s="9">
        <f t="shared" si="138"/>
        <v>1.4987975083082032</v>
      </c>
      <c r="AH260" s="9">
        <f t="shared" si="139"/>
        <v>0</v>
      </c>
      <c r="AI260" s="9">
        <f t="shared" si="117"/>
        <v>1.5921694773870332</v>
      </c>
      <c r="AJ260" s="9">
        <f t="shared" si="140"/>
        <v>1.5921694773870332</v>
      </c>
      <c r="AK260" s="9">
        <f t="shared" si="141"/>
        <v>0</v>
      </c>
      <c r="AL260" s="9">
        <f t="shared" si="118"/>
        <v>1.6725685427098389</v>
      </c>
      <c r="AM260" s="9">
        <f t="shared" si="142"/>
        <v>1.6725685427098389</v>
      </c>
      <c r="AN260" s="9">
        <f t="shared" si="143"/>
        <v>0</v>
      </c>
      <c r="AO260" s="9">
        <f t="shared" si="119"/>
        <v>1.4479924880929751</v>
      </c>
      <c r="AP260" s="9">
        <f t="shared" si="144"/>
        <v>1.4479924880929751</v>
      </c>
      <c r="AQ260" s="9">
        <f t="shared" si="145"/>
        <v>0</v>
      </c>
      <c r="AR260" s="10"/>
      <c r="AS260" s="10"/>
    </row>
    <row r="261" spans="2:45" hidden="1" x14ac:dyDescent="0.2">
      <c r="B261" s="15">
        <v>41730</v>
      </c>
      <c r="C261" s="13">
        <v>56.823062262931394</v>
      </c>
      <c r="D261" s="13">
        <v>56.823062262931394</v>
      </c>
      <c r="E261" s="14">
        <f t="shared" si="147"/>
        <v>0</v>
      </c>
      <c r="F261" s="8">
        <v>41759</v>
      </c>
      <c r="G261" s="9">
        <f t="shared" si="120"/>
        <v>1.1962139143882533</v>
      </c>
      <c r="H261" s="9">
        <f t="shared" si="146"/>
        <v>1.1962139143882533</v>
      </c>
      <c r="I261" s="9">
        <f t="shared" si="121"/>
        <v>0</v>
      </c>
      <c r="J261" s="10"/>
      <c r="K261" s="9">
        <f t="shared" si="122"/>
        <v>1.2348091592177575</v>
      </c>
      <c r="L261" s="9">
        <f t="shared" si="123"/>
        <v>1.2348091592177575</v>
      </c>
      <c r="M261" s="9">
        <f t="shared" si="124"/>
        <v>0</v>
      </c>
      <c r="N261" s="11">
        <f t="shared" si="125"/>
        <v>2.2426129930733976</v>
      </c>
      <c r="O261" s="11">
        <f t="shared" si="126"/>
        <v>2.2426129930733976</v>
      </c>
      <c r="P261" s="11">
        <f t="shared" si="127"/>
        <v>0</v>
      </c>
      <c r="Q261" s="11">
        <f t="shared" si="111"/>
        <v>2.0647292325462234</v>
      </c>
      <c r="R261" s="11">
        <f t="shared" si="128"/>
        <v>2.0647292325462234</v>
      </c>
      <c r="S261" s="11">
        <f t="shared" si="129"/>
        <v>0</v>
      </c>
      <c r="T261" s="11">
        <f t="shared" si="130"/>
        <v>1.3424538329894182</v>
      </c>
      <c r="U261" s="11">
        <f t="shared" si="131"/>
        <v>1.3424538329894182</v>
      </c>
      <c r="V261" s="11">
        <f t="shared" si="112"/>
        <v>0</v>
      </c>
      <c r="W261" s="11">
        <f t="shared" si="132"/>
        <v>1.9079442997177831</v>
      </c>
      <c r="X261" s="11">
        <f t="shared" si="133"/>
        <v>1.9079442997177831</v>
      </c>
      <c r="Y261" s="11">
        <f t="shared" si="113"/>
        <v>0</v>
      </c>
      <c r="Z261" s="11">
        <f t="shared" si="134"/>
        <v>2.1613713313931626</v>
      </c>
      <c r="AA261" s="11">
        <f t="shared" si="135"/>
        <v>2.1613713313931626</v>
      </c>
      <c r="AB261" s="11">
        <f t="shared" si="114"/>
        <v>0</v>
      </c>
      <c r="AC261" s="9">
        <f t="shared" si="136"/>
        <v>1.28886995562091</v>
      </c>
      <c r="AD261" s="9">
        <f t="shared" si="137"/>
        <v>1.28886995562091</v>
      </c>
      <c r="AE261" s="9">
        <f t="shared" si="115"/>
        <v>0</v>
      </c>
      <c r="AF261" s="9">
        <f t="shared" si="116"/>
        <v>1.4565606716880741</v>
      </c>
      <c r="AG261" s="9">
        <f t="shared" si="138"/>
        <v>1.4565606716880741</v>
      </c>
      <c r="AH261" s="9">
        <f t="shared" si="139"/>
        <v>0</v>
      </c>
      <c r="AI261" s="9">
        <f t="shared" si="117"/>
        <v>1.5483543869909302</v>
      </c>
      <c r="AJ261" s="9">
        <f t="shared" si="140"/>
        <v>1.5483543869909302</v>
      </c>
      <c r="AK261" s="9">
        <f t="shared" si="141"/>
        <v>0</v>
      </c>
      <c r="AL261" s="9">
        <f t="shared" si="118"/>
        <v>1.6273944777769196</v>
      </c>
      <c r="AM261" s="9">
        <f t="shared" si="142"/>
        <v>1.6273944777769196</v>
      </c>
      <c r="AN261" s="9">
        <f t="shared" si="143"/>
        <v>0</v>
      </c>
      <c r="AO261" s="9">
        <f t="shared" si="119"/>
        <v>1.4066144018642559</v>
      </c>
      <c r="AP261" s="9">
        <f t="shared" si="144"/>
        <v>1.4066144018642559</v>
      </c>
      <c r="AQ261" s="9">
        <f t="shared" si="145"/>
        <v>0</v>
      </c>
      <c r="AR261" s="10"/>
      <c r="AS261" s="10"/>
    </row>
    <row r="262" spans="2:45" hidden="1" x14ac:dyDescent="0.2">
      <c r="B262" s="15">
        <v>41760</v>
      </c>
      <c r="C262" s="13">
        <v>57.884478586836295</v>
      </c>
      <c r="D262" s="13">
        <v>57.884478586836295</v>
      </c>
      <c r="E262" s="14">
        <f t="shared" si="147"/>
        <v>0</v>
      </c>
      <c r="F262" s="8">
        <v>41790</v>
      </c>
      <c r="G262" s="9">
        <f t="shared" si="120"/>
        <v>1.1559423708513838</v>
      </c>
      <c r="H262" s="9">
        <f t="shared" si="146"/>
        <v>1.1559423708513838</v>
      </c>
      <c r="I262" s="9">
        <f t="shared" si="121"/>
        <v>0</v>
      </c>
      <c r="J262" s="10"/>
      <c r="K262" s="9">
        <f t="shared" si="122"/>
        <v>1.1938299022508416</v>
      </c>
      <c r="L262" s="9">
        <f t="shared" si="123"/>
        <v>1.1938299022508416</v>
      </c>
      <c r="M262" s="9">
        <f t="shared" si="124"/>
        <v>0</v>
      </c>
      <c r="N262" s="11">
        <f t="shared" si="125"/>
        <v>2.1831538349885404</v>
      </c>
      <c r="O262" s="11">
        <f t="shared" si="126"/>
        <v>2.1831538349885404</v>
      </c>
      <c r="P262" s="11">
        <f t="shared" si="127"/>
        <v>0</v>
      </c>
      <c r="Q262" s="11">
        <f t="shared" ref="Q262:Q291" si="148">(+$D$315/$D262)-1</f>
        <v>2.0085318940681178</v>
      </c>
      <c r="R262" s="11">
        <f t="shared" si="128"/>
        <v>2.0085318940681178</v>
      </c>
      <c r="S262" s="11">
        <f t="shared" si="129"/>
        <v>0</v>
      </c>
      <c r="T262" s="11">
        <f t="shared" si="130"/>
        <v>1.2995007167650283</v>
      </c>
      <c r="U262" s="11">
        <f t="shared" si="131"/>
        <v>1.2995007167650283</v>
      </c>
      <c r="V262" s="11">
        <f t="shared" ref="V262:V307" si="149">T262-U262</f>
        <v>0</v>
      </c>
      <c r="W262" s="11">
        <f t="shared" si="132"/>
        <v>1.8546218957836031</v>
      </c>
      <c r="X262" s="11">
        <f t="shared" si="133"/>
        <v>1.8546218957836031</v>
      </c>
      <c r="Y262" s="11">
        <f t="shared" ref="Y262:Y313" si="150">W262-X262</f>
        <v>0</v>
      </c>
      <c r="Z262" s="11">
        <f t="shared" si="134"/>
        <v>2.1034018857147014</v>
      </c>
      <c r="AA262" s="11">
        <f t="shared" si="135"/>
        <v>2.1034018857147014</v>
      </c>
      <c r="AB262" s="11">
        <f t="shared" ref="AB262:AB315" si="151">Z262-AA262</f>
        <v>0</v>
      </c>
      <c r="AC262" s="9">
        <f t="shared" si="136"/>
        <v>1.2468993964398862</v>
      </c>
      <c r="AD262" s="9">
        <f t="shared" si="137"/>
        <v>1.2468993964398862</v>
      </c>
      <c r="AE262" s="9">
        <f t="shared" ref="AE262:AE306" si="152">AC262-AD262</f>
        <v>0</v>
      </c>
      <c r="AF262" s="9">
        <f t="shared" ref="AF262:AF308" si="153">($D$310/C262)-1</f>
        <v>1.4115152007561571</v>
      </c>
      <c r="AG262" s="9">
        <f t="shared" si="138"/>
        <v>1.4115152007561571</v>
      </c>
      <c r="AH262" s="9">
        <f t="shared" si="139"/>
        <v>0</v>
      </c>
      <c r="AI262" s="9">
        <f t="shared" ref="AI262:AI308" si="154">($D$311/C262)-1</f>
        <v>1.5016257127162005</v>
      </c>
      <c r="AJ262" s="9">
        <f t="shared" si="140"/>
        <v>1.5016257127162005</v>
      </c>
      <c r="AK262" s="9">
        <f t="shared" si="141"/>
        <v>0</v>
      </c>
      <c r="AL262" s="9">
        <f t="shared" ref="AL262:AL310" si="155">($D$312/$D262)-1</f>
        <v>1.5792164608692194</v>
      </c>
      <c r="AM262" s="9">
        <f t="shared" si="142"/>
        <v>1.5792164608692194</v>
      </c>
      <c r="AN262" s="9">
        <f t="shared" si="143"/>
        <v>0</v>
      </c>
      <c r="AO262" s="9">
        <f t="shared" ref="AO262:AO306" si="156">($D$309/$D262)-1</f>
        <v>1.3624847858800453</v>
      </c>
      <c r="AP262" s="9">
        <f t="shared" si="144"/>
        <v>1.3624847858800453</v>
      </c>
      <c r="AQ262" s="9">
        <f t="shared" si="145"/>
        <v>0</v>
      </c>
      <c r="AR262" s="10"/>
      <c r="AS262" s="10"/>
    </row>
    <row r="263" spans="2:45" hidden="1" x14ac:dyDescent="0.2">
      <c r="B263" s="15">
        <v>41791</v>
      </c>
      <c r="C263" s="13">
        <v>58.756060337551681</v>
      </c>
      <c r="D263" s="13">
        <v>58.756060337551681</v>
      </c>
      <c r="E263" s="14">
        <f t="shared" si="147"/>
        <v>0</v>
      </c>
      <c r="F263" s="8">
        <v>41820</v>
      </c>
      <c r="G263" s="9">
        <f t="shared" ref="G263:G305" si="157">(+$D$305/C263)-1</f>
        <v>1.1239613289770158</v>
      </c>
      <c r="H263" s="9">
        <f t="shared" si="146"/>
        <v>1.1239613289770158</v>
      </c>
      <c r="I263" s="9">
        <f t="shared" ref="I263:I305" si="158">+G263-H263</f>
        <v>0</v>
      </c>
      <c r="J263" s="10"/>
      <c r="K263" s="9">
        <f t="shared" ref="K263:K306" si="159">(+$D$306/C263)-1</f>
        <v>1.1612868403778944</v>
      </c>
      <c r="L263" s="9">
        <f t="shared" ref="L263:L306" si="160">+$D$306/C263-1</f>
        <v>1.1612868403778944</v>
      </c>
      <c r="M263" s="9">
        <f t="shared" ref="M263:M306" si="161">L263-K263</f>
        <v>0</v>
      </c>
      <c r="N263" s="11">
        <f t="shared" ref="N263:N317" si="162">(+$D$317/$D263)-1</f>
        <v>2.1359352370029541</v>
      </c>
      <c r="O263" s="11">
        <f t="shared" ref="O263:O317" si="163">$D$317/$D263-1</f>
        <v>2.1359352370029541</v>
      </c>
      <c r="P263" s="11">
        <f t="shared" ref="P263:P317" si="164">N263-O263</f>
        <v>0</v>
      </c>
      <c r="Q263" s="11">
        <f t="shared" si="148"/>
        <v>1.9639036211674057</v>
      </c>
      <c r="R263" s="11">
        <f t="shared" ref="R263:R315" si="165">$D$315/$D263-1</f>
        <v>1.9639036211674057</v>
      </c>
      <c r="S263" s="11">
        <f t="shared" ref="S263:S315" si="166">Q263-R263</f>
        <v>0</v>
      </c>
      <c r="T263" s="11">
        <f t="shared" ref="T263:T308" si="167">(+$D$308/$D263)-1</f>
        <v>1.2653901441879145</v>
      </c>
      <c r="U263" s="11">
        <f t="shared" ref="U263:U308" si="168">$D$308/$D263-1</f>
        <v>1.2653901441879145</v>
      </c>
      <c r="V263" s="11">
        <f t="shared" si="149"/>
        <v>0</v>
      </c>
      <c r="W263" s="11">
        <f t="shared" ref="W263:W314" si="169">(+$D$314/$D263)-1</f>
        <v>1.8122767090017828</v>
      </c>
      <c r="X263" s="11">
        <f t="shared" ref="X263:X314" si="170">$D$314/$D263-1</f>
        <v>1.8122767090017828</v>
      </c>
      <c r="Y263" s="11">
        <f t="shared" si="150"/>
        <v>0</v>
      </c>
      <c r="Z263" s="11">
        <f t="shared" ref="Z263:Z316" si="171">(+$D$316/$D263)-1</f>
        <v>2.0573663204779367</v>
      </c>
      <c r="AA263" s="11">
        <f t="shared" ref="AA263:AA316" si="172">$D$316/$D263-1</f>
        <v>2.0573663204779367</v>
      </c>
      <c r="AB263" s="11">
        <f t="shared" si="151"/>
        <v>0</v>
      </c>
      <c r="AC263" s="9">
        <f t="shared" ref="AC263:AC307" si="173">($D$307/C263)-1</f>
        <v>1.2135691067918106</v>
      </c>
      <c r="AD263" s="9">
        <f t="shared" ref="AD263:AD307" si="174">$D$307/D263-1</f>
        <v>1.2135691067918106</v>
      </c>
      <c r="AE263" s="9">
        <f t="shared" si="152"/>
        <v>0</v>
      </c>
      <c r="AF263" s="9">
        <f t="shared" si="153"/>
        <v>1.3757430160916844</v>
      </c>
      <c r="AG263" s="9">
        <f t="shared" ref="AG263:AG310" si="175">$D$310/D263-1</f>
        <v>1.3757430160916844</v>
      </c>
      <c r="AH263" s="9">
        <f t="shared" ref="AH263:AH310" si="176">AF263-AG263</f>
        <v>0</v>
      </c>
      <c r="AI263" s="9">
        <f t="shared" si="154"/>
        <v>1.464516837379807</v>
      </c>
      <c r="AJ263" s="9">
        <f t="shared" ref="AJ263:AJ311" si="177">$D$311/D263-1</f>
        <v>1.464516837379807</v>
      </c>
      <c r="AK263" s="9">
        <f t="shared" ref="AK263:AK311" si="178">AI263-AJ263</f>
        <v>0</v>
      </c>
      <c r="AL263" s="9">
        <f t="shared" si="155"/>
        <v>1.5409566118336704</v>
      </c>
      <c r="AM263" s="9">
        <f t="shared" ref="AM263:AM312" si="179">$D$312/$D263-1</f>
        <v>1.5409566118336704</v>
      </c>
      <c r="AN263" s="9">
        <f t="shared" ref="AN263:AN312" si="180">AL263-AM263</f>
        <v>0</v>
      </c>
      <c r="AO263" s="9">
        <f t="shared" si="156"/>
        <v>1.3274399136764576</v>
      </c>
      <c r="AP263" s="9">
        <f t="shared" ref="AP263:AP309" si="181">$D$309/$D263-1</f>
        <v>1.3274399136764576</v>
      </c>
      <c r="AQ263" s="9">
        <f t="shared" ref="AQ263:AQ309" si="182">AO263-AP263</f>
        <v>0</v>
      </c>
      <c r="AR263" s="10"/>
      <c r="AS263" s="10"/>
    </row>
    <row r="264" spans="2:45" hidden="1" x14ac:dyDescent="0.2">
      <c r="B264" s="15">
        <v>41821</v>
      </c>
      <c r="C264" s="13">
        <v>59.547037725841342</v>
      </c>
      <c r="D264" s="13">
        <v>59.547037725841342</v>
      </c>
      <c r="E264" s="14">
        <f t="shared" si="147"/>
        <v>0</v>
      </c>
      <c r="F264" s="8">
        <v>41851</v>
      </c>
      <c r="G264" s="9">
        <f t="shared" si="157"/>
        <v>1.0957482482095502</v>
      </c>
      <c r="H264" s="9">
        <f t="shared" si="146"/>
        <v>1.0957482482095502</v>
      </c>
      <c r="I264" s="9">
        <f t="shared" si="158"/>
        <v>0</v>
      </c>
      <c r="J264" s="10"/>
      <c r="K264" s="9">
        <f t="shared" si="159"/>
        <v>1.1325779560129372</v>
      </c>
      <c r="L264" s="9">
        <f t="shared" si="160"/>
        <v>1.1325779560129372</v>
      </c>
      <c r="M264" s="9">
        <f t="shared" si="161"/>
        <v>0</v>
      </c>
      <c r="N264" s="11">
        <f t="shared" si="162"/>
        <v>2.0942798674272196</v>
      </c>
      <c r="O264" s="11">
        <f t="shared" si="163"/>
        <v>2.0942798674272196</v>
      </c>
      <c r="P264" s="11">
        <f t="shared" si="164"/>
        <v>0</v>
      </c>
      <c r="Q264" s="11">
        <f t="shared" si="148"/>
        <v>1.9245333882398339</v>
      </c>
      <c r="R264" s="11">
        <f t="shared" si="165"/>
        <v>1.9245333882398339</v>
      </c>
      <c r="S264" s="11">
        <f t="shared" si="166"/>
        <v>0</v>
      </c>
      <c r="T264" s="11">
        <f t="shared" si="167"/>
        <v>1.235298431012243</v>
      </c>
      <c r="U264" s="11">
        <f t="shared" si="168"/>
        <v>1.235298431012243</v>
      </c>
      <c r="V264" s="11">
        <f t="shared" si="149"/>
        <v>0</v>
      </c>
      <c r="W264" s="11">
        <f t="shared" si="169"/>
        <v>1.7749205722166819</v>
      </c>
      <c r="X264" s="11">
        <f t="shared" si="170"/>
        <v>1.7749205722166819</v>
      </c>
      <c r="Y264" s="11">
        <f t="shared" si="150"/>
        <v>0</v>
      </c>
      <c r="Z264" s="11">
        <f t="shared" si="171"/>
        <v>2.0167546004063106</v>
      </c>
      <c r="AA264" s="11">
        <f t="shared" si="172"/>
        <v>2.0167546004063106</v>
      </c>
      <c r="AB264" s="11">
        <f t="shared" si="151"/>
        <v>0</v>
      </c>
      <c r="AC264" s="9">
        <f t="shared" si="173"/>
        <v>1.1841657447144214</v>
      </c>
      <c r="AD264" s="9">
        <f t="shared" si="174"/>
        <v>1.1841657447144214</v>
      </c>
      <c r="AE264" s="9">
        <f t="shared" si="152"/>
        <v>0</v>
      </c>
      <c r="AF264" s="9">
        <f t="shared" si="153"/>
        <v>1.3441854596139398</v>
      </c>
      <c r="AG264" s="9">
        <f t="shared" si="175"/>
        <v>1.3441854596139398</v>
      </c>
      <c r="AH264" s="9">
        <f t="shared" si="176"/>
        <v>0</v>
      </c>
      <c r="AI264" s="9">
        <f t="shared" si="154"/>
        <v>1.4317800772339599</v>
      </c>
      <c r="AJ264" s="9">
        <f t="shared" si="177"/>
        <v>1.4317800772339599</v>
      </c>
      <c r="AK264" s="9">
        <f t="shared" si="178"/>
        <v>0</v>
      </c>
      <c r="AL264" s="9">
        <f t="shared" si="155"/>
        <v>1.5072044840815058</v>
      </c>
      <c r="AM264" s="9">
        <f t="shared" si="179"/>
        <v>1.5072044840815058</v>
      </c>
      <c r="AN264" s="9">
        <f t="shared" si="180"/>
        <v>0</v>
      </c>
      <c r="AO264" s="9">
        <f t="shared" si="156"/>
        <v>1.2965239787344576</v>
      </c>
      <c r="AP264" s="9">
        <f t="shared" si="181"/>
        <v>1.2965239787344576</v>
      </c>
      <c r="AQ264" s="9">
        <f t="shared" si="182"/>
        <v>0</v>
      </c>
      <c r="AR264" s="10"/>
      <c r="AS264" s="10"/>
    </row>
    <row r="265" spans="2:45" hidden="1" x14ac:dyDescent="0.2">
      <c r="B265" s="15">
        <v>41852</v>
      </c>
      <c r="C265" s="13">
        <v>60.518809945740081</v>
      </c>
      <c r="D265" s="13">
        <v>60.518809945740081</v>
      </c>
      <c r="E265" s="14">
        <f t="shared" si="147"/>
        <v>0</v>
      </c>
      <c r="F265" s="8">
        <v>41882</v>
      </c>
      <c r="G265" s="9">
        <f t="shared" si="157"/>
        <v>1.0620960675183331</v>
      </c>
      <c r="H265" s="9">
        <f t="shared" si="146"/>
        <v>1.0620960675183331</v>
      </c>
      <c r="I265" s="9">
        <f t="shared" si="158"/>
        <v>0</v>
      </c>
      <c r="J265" s="10"/>
      <c r="K265" s="9">
        <f t="shared" si="159"/>
        <v>1.0983343875045701</v>
      </c>
      <c r="L265" s="9">
        <f t="shared" si="160"/>
        <v>1.0983343875045701</v>
      </c>
      <c r="M265" s="9">
        <f t="shared" si="161"/>
        <v>0</v>
      </c>
      <c r="N265" s="11">
        <f t="shared" si="162"/>
        <v>2.0445939066746259</v>
      </c>
      <c r="O265" s="11">
        <f t="shared" si="163"/>
        <v>2.0445939066746259</v>
      </c>
      <c r="P265" s="11">
        <f t="shared" si="164"/>
        <v>0</v>
      </c>
      <c r="Q265" s="11">
        <f t="shared" si="148"/>
        <v>1.8775731075369277</v>
      </c>
      <c r="R265" s="11">
        <f t="shared" si="165"/>
        <v>1.8775731075369277</v>
      </c>
      <c r="S265" s="11">
        <f t="shared" si="166"/>
        <v>0</v>
      </c>
      <c r="T265" s="11">
        <f t="shared" si="167"/>
        <v>1.1994054430240708</v>
      </c>
      <c r="U265" s="11">
        <f t="shared" si="168"/>
        <v>1.1994054430240708</v>
      </c>
      <c r="V265" s="11">
        <f t="shared" si="149"/>
        <v>0</v>
      </c>
      <c r="W265" s="11">
        <f t="shared" si="169"/>
        <v>1.7303626781185764</v>
      </c>
      <c r="X265" s="11">
        <f t="shared" si="170"/>
        <v>1.7303626781185764</v>
      </c>
      <c r="Y265" s="11">
        <f t="shared" si="150"/>
        <v>0</v>
      </c>
      <c r="Z265" s="11">
        <f t="shared" si="171"/>
        <v>1.9683134906496087</v>
      </c>
      <c r="AA265" s="11">
        <f t="shared" si="172"/>
        <v>1.9683134906496087</v>
      </c>
      <c r="AB265" s="11">
        <f t="shared" si="151"/>
        <v>0</v>
      </c>
      <c r="AC265" s="9">
        <f t="shared" si="173"/>
        <v>1.1490938125949546</v>
      </c>
      <c r="AD265" s="9">
        <f t="shared" si="174"/>
        <v>1.1490938125949546</v>
      </c>
      <c r="AE265" s="9">
        <f t="shared" si="152"/>
        <v>0</v>
      </c>
      <c r="AF265" s="9">
        <f t="shared" si="153"/>
        <v>1.3065440335848129</v>
      </c>
      <c r="AG265" s="9">
        <f t="shared" si="175"/>
        <v>1.3065440335848129</v>
      </c>
      <c r="AH265" s="9">
        <f t="shared" si="176"/>
        <v>0</v>
      </c>
      <c r="AI265" s="9">
        <f t="shared" si="154"/>
        <v>1.3927321130377388</v>
      </c>
      <c r="AJ265" s="9">
        <f t="shared" si="177"/>
        <v>1.3927321130377388</v>
      </c>
      <c r="AK265" s="9">
        <f t="shared" si="178"/>
        <v>0</v>
      </c>
      <c r="AL265" s="9">
        <f t="shared" si="155"/>
        <v>1.466945403154098</v>
      </c>
      <c r="AM265" s="9">
        <f t="shared" si="179"/>
        <v>1.466945403154098</v>
      </c>
      <c r="AN265" s="9">
        <f t="shared" si="180"/>
        <v>0</v>
      </c>
      <c r="AO265" s="9">
        <f t="shared" si="156"/>
        <v>1.2596478701846308</v>
      </c>
      <c r="AP265" s="9">
        <f t="shared" si="181"/>
        <v>1.2596478701846308</v>
      </c>
      <c r="AQ265" s="9">
        <f t="shared" si="182"/>
        <v>0</v>
      </c>
      <c r="AR265" s="10"/>
      <c r="AS265" s="10"/>
    </row>
    <row r="266" spans="2:45" hidden="1" x14ac:dyDescent="0.2">
      <c r="B266" s="15">
        <v>41883</v>
      </c>
      <c r="C266" s="13">
        <v>61.48380235945347</v>
      </c>
      <c r="D266" s="13">
        <v>61.48380235945347</v>
      </c>
      <c r="E266" s="14">
        <f t="shared" si="147"/>
        <v>0</v>
      </c>
      <c r="F266" s="8">
        <v>41912</v>
      </c>
      <c r="G266" s="9">
        <f t="shared" si="157"/>
        <v>1.0297313310326195</v>
      </c>
      <c r="H266" s="9">
        <f t="shared" ref="H266:H305" si="183">+$D$305/C266-1</f>
        <v>1.0297313310326195</v>
      </c>
      <c r="I266" s="9">
        <f t="shared" si="158"/>
        <v>0</v>
      </c>
      <c r="J266" s="10"/>
      <c r="K266" s="9">
        <f t="shared" si="159"/>
        <v>1.0654008881491173</v>
      </c>
      <c r="L266" s="9">
        <f t="shared" si="160"/>
        <v>1.0654008881491173</v>
      </c>
      <c r="M266" s="9">
        <f t="shared" si="161"/>
        <v>0</v>
      </c>
      <c r="N266" s="11">
        <f t="shared" si="162"/>
        <v>1.9968088005160558</v>
      </c>
      <c r="O266" s="11">
        <f t="shared" si="163"/>
        <v>1.9968088005160558</v>
      </c>
      <c r="P266" s="11">
        <f t="shared" si="164"/>
        <v>0</v>
      </c>
      <c r="Q266" s="11">
        <f t="shared" si="148"/>
        <v>1.8324094040554066</v>
      </c>
      <c r="R266" s="11">
        <f t="shared" si="165"/>
        <v>1.8324094040554066</v>
      </c>
      <c r="S266" s="11">
        <f t="shared" si="166"/>
        <v>0</v>
      </c>
      <c r="T266" s="11">
        <f t="shared" si="167"/>
        <v>1.1648856266537382</v>
      </c>
      <c r="U266" s="11">
        <f t="shared" si="168"/>
        <v>1.1648856266537382</v>
      </c>
      <c r="V266" s="11">
        <f t="shared" si="149"/>
        <v>0</v>
      </c>
      <c r="W266" s="11">
        <f t="shared" si="169"/>
        <v>1.6875094522288228</v>
      </c>
      <c r="X266" s="11">
        <f t="shared" si="170"/>
        <v>1.6875094522288228</v>
      </c>
      <c r="Y266" s="11">
        <f t="shared" si="150"/>
        <v>0</v>
      </c>
      <c r="Z266" s="11">
        <f t="shared" si="171"/>
        <v>1.9217256107515213</v>
      </c>
      <c r="AA266" s="11">
        <f t="shared" si="172"/>
        <v>1.9217256107515213</v>
      </c>
      <c r="AB266" s="11">
        <f t="shared" si="151"/>
        <v>0</v>
      </c>
      <c r="AC266" s="9">
        <f t="shared" si="173"/>
        <v>1.1153636406483969</v>
      </c>
      <c r="AD266" s="9">
        <f t="shared" si="174"/>
        <v>1.1153636406483969</v>
      </c>
      <c r="AE266" s="9">
        <f t="shared" si="152"/>
        <v>0</v>
      </c>
      <c r="AF266" s="9">
        <f t="shared" si="153"/>
        <v>1.2703426698289975</v>
      </c>
      <c r="AG266" s="9">
        <f t="shared" si="175"/>
        <v>1.2703426698289975</v>
      </c>
      <c r="AH266" s="9">
        <f t="shared" si="176"/>
        <v>0</v>
      </c>
      <c r="AI266" s="9">
        <f t="shared" si="154"/>
        <v>1.3551780215775056</v>
      </c>
      <c r="AJ266" s="9">
        <f t="shared" si="177"/>
        <v>1.3551780215775056</v>
      </c>
      <c r="AK266" s="9">
        <f t="shared" si="178"/>
        <v>0</v>
      </c>
      <c r="AL266" s="9">
        <f t="shared" si="155"/>
        <v>1.4282265291135632</v>
      </c>
      <c r="AM266" s="9">
        <f t="shared" si="179"/>
        <v>1.4282265291135632</v>
      </c>
      <c r="AN266" s="9">
        <f t="shared" si="180"/>
        <v>0</v>
      </c>
      <c r="AO266" s="9">
        <f t="shared" si="156"/>
        <v>1.2241825448678316</v>
      </c>
      <c r="AP266" s="9">
        <f t="shared" si="181"/>
        <v>1.2241825448678316</v>
      </c>
      <c r="AQ266" s="9">
        <f t="shared" si="182"/>
        <v>0</v>
      </c>
      <c r="AR266" s="10"/>
      <c r="AS266" s="10"/>
    </row>
    <row r="267" spans="2:45" hidden="1" x14ac:dyDescent="0.2">
      <c r="B267" s="15">
        <v>41913</v>
      </c>
      <c r="C267" s="13">
        <v>62.237114157824585</v>
      </c>
      <c r="D267" s="13">
        <v>62.237114157824585</v>
      </c>
      <c r="E267" s="14">
        <f t="shared" ref="E267:E315" si="184">C267-D267</f>
        <v>0</v>
      </c>
      <c r="F267" s="8">
        <v>41943</v>
      </c>
      <c r="G267" s="9">
        <f t="shared" si="157"/>
        <v>1.0051636662255237</v>
      </c>
      <c r="H267" s="9">
        <f t="shared" si="183"/>
        <v>1.0051636662255237</v>
      </c>
      <c r="I267" s="9">
        <f t="shared" si="158"/>
        <v>0</v>
      </c>
      <c r="J267" s="10"/>
      <c r="K267" s="9">
        <f t="shared" si="159"/>
        <v>1.0404014825940431</v>
      </c>
      <c r="L267" s="9">
        <f t="shared" si="160"/>
        <v>1.0404014825940431</v>
      </c>
      <c r="M267" s="9">
        <f t="shared" si="161"/>
        <v>0</v>
      </c>
      <c r="N267" s="11">
        <f t="shared" si="162"/>
        <v>1.9605357268454751</v>
      </c>
      <c r="O267" s="11">
        <f t="shared" si="163"/>
        <v>1.9605357268454751</v>
      </c>
      <c r="P267" s="11">
        <f t="shared" si="164"/>
        <v>0</v>
      </c>
      <c r="Q267" s="11">
        <f t="shared" si="148"/>
        <v>1.7981262042193489</v>
      </c>
      <c r="R267" s="11">
        <f t="shared" si="165"/>
        <v>1.7981262042193489</v>
      </c>
      <c r="S267" s="11">
        <f t="shared" si="166"/>
        <v>0</v>
      </c>
      <c r="T267" s="11">
        <f t="shared" si="167"/>
        <v>1.1386820677845599</v>
      </c>
      <c r="U267" s="11">
        <f t="shared" si="168"/>
        <v>1.1386820677845599</v>
      </c>
      <c r="V267" s="11">
        <f t="shared" si="149"/>
        <v>0</v>
      </c>
      <c r="W267" s="11">
        <f t="shared" si="169"/>
        <v>1.6549801069017898</v>
      </c>
      <c r="X267" s="11">
        <f t="shared" si="170"/>
        <v>1.6549801069017898</v>
      </c>
      <c r="Y267" s="11">
        <f t="shared" si="150"/>
        <v>0</v>
      </c>
      <c r="Z267" s="11">
        <f t="shared" si="171"/>
        <v>1.8863613364922611</v>
      </c>
      <c r="AA267" s="11">
        <f t="shared" si="172"/>
        <v>1.8863613364922611</v>
      </c>
      <c r="AB267" s="11">
        <f t="shared" si="151"/>
        <v>0</v>
      </c>
      <c r="AC267" s="9">
        <f t="shared" si="173"/>
        <v>1.0897594909395152</v>
      </c>
      <c r="AD267" s="9">
        <f t="shared" si="174"/>
        <v>1.0897594909395152</v>
      </c>
      <c r="AE267" s="9">
        <f t="shared" si="152"/>
        <v>0</v>
      </c>
      <c r="AF267" s="9">
        <f t="shared" si="153"/>
        <v>1.2428626694679501</v>
      </c>
      <c r="AG267" s="9">
        <f t="shared" si="175"/>
        <v>1.2428626694679501</v>
      </c>
      <c r="AH267" s="9">
        <f t="shared" si="176"/>
        <v>0</v>
      </c>
      <c r="AI267" s="9">
        <f t="shared" si="154"/>
        <v>1.3266711826129032</v>
      </c>
      <c r="AJ267" s="9">
        <f t="shared" si="177"/>
        <v>1.3266711826129032</v>
      </c>
      <c r="AK267" s="9">
        <f t="shared" si="178"/>
        <v>0</v>
      </c>
      <c r="AL267" s="9">
        <f t="shared" si="155"/>
        <v>1.3988355183276138</v>
      </c>
      <c r="AM267" s="9">
        <f t="shared" si="179"/>
        <v>1.3988355183276138</v>
      </c>
      <c r="AN267" s="9">
        <f t="shared" si="180"/>
        <v>0</v>
      </c>
      <c r="AO267" s="9">
        <f t="shared" si="156"/>
        <v>1.1972612620376029</v>
      </c>
      <c r="AP267" s="9">
        <f t="shared" si="181"/>
        <v>1.1972612620376029</v>
      </c>
      <c r="AQ267" s="9">
        <f t="shared" si="182"/>
        <v>0</v>
      </c>
      <c r="AR267" s="10"/>
      <c r="AS267" s="10"/>
    </row>
    <row r="268" spans="2:45" hidden="1" x14ac:dyDescent="0.2">
      <c r="B268" s="15">
        <v>41944</v>
      </c>
      <c r="C268" s="13">
        <v>62.805111253796404</v>
      </c>
      <c r="D268" s="13">
        <v>62.805111253796404</v>
      </c>
      <c r="E268" s="14">
        <f t="shared" si="184"/>
        <v>0</v>
      </c>
      <c r="F268" s="8">
        <v>41973</v>
      </c>
      <c r="G268" s="9">
        <f t="shared" si="157"/>
        <v>0.98702935969174677</v>
      </c>
      <c r="H268" s="9">
        <f t="shared" si="183"/>
        <v>0.98702935969174677</v>
      </c>
      <c r="I268" s="9">
        <f t="shared" si="158"/>
        <v>0</v>
      </c>
      <c r="J268" s="10"/>
      <c r="K268" s="9">
        <f t="shared" si="159"/>
        <v>1.0219484921670903</v>
      </c>
      <c r="L268" s="9">
        <f t="shared" si="160"/>
        <v>1.0219484921670903</v>
      </c>
      <c r="M268" s="9">
        <f t="shared" si="161"/>
        <v>0</v>
      </c>
      <c r="N268" s="11">
        <f t="shared" si="162"/>
        <v>1.9337612229587804</v>
      </c>
      <c r="O268" s="11">
        <f t="shared" si="163"/>
        <v>1.9337612229587804</v>
      </c>
      <c r="P268" s="11">
        <f t="shared" si="164"/>
        <v>0</v>
      </c>
      <c r="Q268" s="11">
        <f t="shared" si="148"/>
        <v>1.7728205001702508</v>
      </c>
      <c r="R268" s="11">
        <f t="shared" si="165"/>
        <v>1.7728205001702508</v>
      </c>
      <c r="S268" s="11">
        <f t="shared" si="166"/>
        <v>0</v>
      </c>
      <c r="T268" s="11">
        <f t="shared" si="167"/>
        <v>1.1193402470400708</v>
      </c>
      <c r="U268" s="11">
        <f t="shared" si="168"/>
        <v>1.1193402470400708</v>
      </c>
      <c r="V268" s="11">
        <f t="shared" si="149"/>
        <v>0</v>
      </c>
      <c r="W268" s="11">
        <f t="shared" si="169"/>
        <v>1.630968988053688</v>
      </c>
      <c r="X268" s="11">
        <f t="shared" si="170"/>
        <v>1.630968988053688</v>
      </c>
      <c r="Y268" s="11">
        <f t="shared" si="150"/>
        <v>0</v>
      </c>
      <c r="Z268" s="11">
        <f t="shared" si="171"/>
        <v>1.8602576512296412</v>
      </c>
      <c r="AA268" s="11">
        <f t="shared" si="172"/>
        <v>1.8602576512296412</v>
      </c>
      <c r="AB268" s="11">
        <f t="shared" si="151"/>
        <v>0</v>
      </c>
      <c r="AC268" s="9">
        <f t="shared" si="173"/>
        <v>1.0708601163752922</v>
      </c>
      <c r="AD268" s="9">
        <f t="shared" si="174"/>
        <v>1.0708601163752922</v>
      </c>
      <c r="AE268" s="9">
        <f t="shared" si="152"/>
        <v>0</v>
      </c>
      <c r="AF268" s="9">
        <f t="shared" si="153"/>
        <v>1.222578659815083</v>
      </c>
      <c r="AG268" s="9">
        <f t="shared" si="175"/>
        <v>1.222578659815083</v>
      </c>
      <c r="AH268" s="9">
        <f t="shared" si="176"/>
        <v>0</v>
      </c>
      <c r="AI268" s="9">
        <f t="shared" si="154"/>
        <v>1.3056292252208515</v>
      </c>
      <c r="AJ268" s="9">
        <f t="shared" si="177"/>
        <v>1.3056292252208515</v>
      </c>
      <c r="AK268" s="9">
        <f t="shared" si="178"/>
        <v>0</v>
      </c>
      <c r="AL268" s="9">
        <f t="shared" si="155"/>
        <v>1.3771409208510148</v>
      </c>
      <c r="AM268" s="9">
        <f t="shared" si="179"/>
        <v>1.3771409208510148</v>
      </c>
      <c r="AN268" s="9">
        <f t="shared" si="180"/>
        <v>0</v>
      </c>
      <c r="AO268" s="9">
        <f t="shared" si="156"/>
        <v>1.1773896625608438</v>
      </c>
      <c r="AP268" s="9">
        <f t="shared" si="181"/>
        <v>1.1773896625608438</v>
      </c>
      <c r="AQ268" s="9">
        <f t="shared" si="182"/>
        <v>0</v>
      </c>
      <c r="AR268" s="10"/>
      <c r="AS268" s="10"/>
    </row>
    <row r="269" spans="2:45" hidden="1" x14ac:dyDescent="0.2">
      <c r="B269" s="15">
        <v>41974</v>
      </c>
      <c r="C269" s="13">
        <v>63.403240821703065</v>
      </c>
      <c r="D269" s="13">
        <v>63.403240821703065</v>
      </c>
      <c r="E269" s="14">
        <f t="shared" si="184"/>
        <v>0</v>
      </c>
      <c r="F269" s="8">
        <v>42004</v>
      </c>
      <c r="G269" s="9">
        <f t="shared" si="157"/>
        <v>0.96828424513723266</v>
      </c>
      <c r="H269" s="9">
        <f t="shared" si="183"/>
        <v>0.96828424513723266</v>
      </c>
      <c r="I269" s="9">
        <f t="shared" si="158"/>
        <v>0</v>
      </c>
      <c r="J269" s="10"/>
      <c r="K269" s="9">
        <f t="shared" si="159"/>
        <v>1.0028739596625083</v>
      </c>
      <c r="L269" s="9">
        <f t="shared" si="160"/>
        <v>1.0028739596625083</v>
      </c>
      <c r="M269" s="9">
        <f t="shared" si="161"/>
        <v>0</v>
      </c>
      <c r="N269" s="11">
        <f t="shared" si="162"/>
        <v>1.9060848879656804</v>
      </c>
      <c r="O269" s="11">
        <f t="shared" si="163"/>
        <v>1.9060848879656804</v>
      </c>
      <c r="P269" s="11">
        <f t="shared" si="164"/>
        <v>0</v>
      </c>
      <c r="Q269" s="11">
        <f t="shared" si="148"/>
        <v>1.7466624378037947</v>
      </c>
      <c r="R269" s="11">
        <f t="shared" si="165"/>
        <v>1.7466624378037947</v>
      </c>
      <c r="S269" s="11">
        <f t="shared" si="166"/>
        <v>0</v>
      </c>
      <c r="T269" s="11">
        <f t="shared" si="167"/>
        <v>1.0993469462279872</v>
      </c>
      <c r="U269" s="11">
        <f t="shared" si="168"/>
        <v>1.0993469462279872</v>
      </c>
      <c r="V269" s="11">
        <f t="shared" si="149"/>
        <v>0</v>
      </c>
      <c r="W269" s="11">
        <f t="shared" si="169"/>
        <v>1.6061491157000698</v>
      </c>
      <c r="X269" s="11">
        <f t="shared" si="170"/>
        <v>1.6061491157000698</v>
      </c>
      <c r="Y269" s="11">
        <f t="shared" si="150"/>
        <v>0</v>
      </c>
      <c r="Z269" s="11">
        <f t="shared" si="171"/>
        <v>1.8332747296808409</v>
      </c>
      <c r="AA269" s="11">
        <f t="shared" si="172"/>
        <v>1.8332747296808409</v>
      </c>
      <c r="AB269" s="11">
        <f t="shared" si="151"/>
        <v>0</v>
      </c>
      <c r="AC269" s="9">
        <f t="shared" si="173"/>
        <v>1.0513241644184217</v>
      </c>
      <c r="AD269" s="9">
        <f t="shared" si="174"/>
        <v>1.0513241644184217</v>
      </c>
      <c r="AE269" s="9">
        <f t="shared" si="152"/>
        <v>0</v>
      </c>
      <c r="AF269" s="9">
        <f t="shared" si="153"/>
        <v>1.2016114348561548</v>
      </c>
      <c r="AG269" s="9">
        <f t="shared" si="175"/>
        <v>1.2016114348561548</v>
      </c>
      <c r="AH269" s="9">
        <f t="shared" si="176"/>
        <v>0</v>
      </c>
      <c r="AI269" s="9">
        <f t="shared" si="154"/>
        <v>1.2838785229797405</v>
      </c>
      <c r="AJ269" s="9">
        <f t="shared" si="177"/>
        <v>1.2838785229797405</v>
      </c>
      <c r="AK269" s="9">
        <f t="shared" si="178"/>
        <v>0</v>
      </c>
      <c r="AL269" s="9">
        <f t="shared" si="155"/>
        <v>1.3547155960030275</v>
      </c>
      <c r="AM269" s="9">
        <f t="shared" si="179"/>
        <v>1.3547155960030275</v>
      </c>
      <c r="AN269" s="9">
        <f t="shared" si="180"/>
        <v>0</v>
      </c>
      <c r="AO269" s="9">
        <f t="shared" si="156"/>
        <v>1.1568487387665169</v>
      </c>
      <c r="AP269" s="9">
        <f t="shared" si="181"/>
        <v>1.1568487387665169</v>
      </c>
      <c r="AQ269" s="9">
        <f t="shared" si="182"/>
        <v>0</v>
      </c>
      <c r="AR269" s="10"/>
      <c r="AS269" s="10"/>
    </row>
    <row r="270" spans="2:45" hidden="1" x14ac:dyDescent="0.2">
      <c r="B270" s="15">
        <v>42005</v>
      </c>
      <c r="C270" s="13">
        <v>63.530550515627787</v>
      </c>
      <c r="D270" s="13">
        <v>63.530550515627787</v>
      </c>
      <c r="E270" s="14">
        <f t="shared" si="184"/>
        <v>0</v>
      </c>
      <c r="F270" s="8">
        <v>42035</v>
      </c>
      <c r="G270" s="9">
        <f t="shared" si="157"/>
        <v>0.96433997481733935</v>
      </c>
      <c r="H270" s="9">
        <f t="shared" si="183"/>
        <v>0.96433997481733935</v>
      </c>
      <c r="I270" s="9">
        <f t="shared" si="158"/>
        <v>0</v>
      </c>
      <c r="J270" s="10"/>
      <c r="K270" s="9">
        <f t="shared" si="159"/>
        <v>0.99886037456518229</v>
      </c>
      <c r="L270" s="9">
        <f t="shared" si="160"/>
        <v>0.99886037456518229</v>
      </c>
      <c r="M270" s="9">
        <f t="shared" si="161"/>
        <v>0</v>
      </c>
      <c r="N270" s="11">
        <f t="shared" si="162"/>
        <v>1.9002613467779623</v>
      </c>
      <c r="O270" s="11">
        <f t="shared" si="163"/>
        <v>1.9002613467779623</v>
      </c>
      <c r="P270" s="11">
        <f t="shared" si="164"/>
        <v>0</v>
      </c>
      <c r="Q270" s="11">
        <f t="shared" si="148"/>
        <v>1.7411583653310507</v>
      </c>
      <c r="R270" s="11">
        <f t="shared" si="165"/>
        <v>1.7411583653310507</v>
      </c>
      <c r="S270" s="11">
        <f t="shared" si="166"/>
        <v>0</v>
      </c>
      <c r="T270" s="11">
        <f t="shared" si="167"/>
        <v>1.095140037662</v>
      </c>
      <c r="U270" s="11">
        <f t="shared" si="168"/>
        <v>1.095140037662</v>
      </c>
      <c r="V270" s="11">
        <f t="shared" si="149"/>
        <v>0</v>
      </c>
      <c r="W270" s="11">
        <f t="shared" si="169"/>
        <v>1.600926619695406</v>
      </c>
      <c r="X270" s="11">
        <f t="shared" si="170"/>
        <v>1.600926619695406</v>
      </c>
      <c r="Y270" s="11">
        <f t="shared" si="150"/>
        <v>0</v>
      </c>
      <c r="Z270" s="11">
        <f t="shared" si="171"/>
        <v>1.827597093713377</v>
      </c>
      <c r="AA270" s="11">
        <f t="shared" si="172"/>
        <v>1.827597093713377</v>
      </c>
      <c r="AB270" s="11">
        <f t="shared" si="151"/>
        <v>0</v>
      </c>
      <c r="AC270" s="9">
        <f t="shared" si="173"/>
        <v>1.0472134893275729</v>
      </c>
      <c r="AD270" s="9">
        <f t="shared" si="174"/>
        <v>1.0472134893275729</v>
      </c>
      <c r="AE270" s="9">
        <f t="shared" si="152"/>
        <v>0</v>
      </c>
      <c r="AF270" s="9">
        <f t="shared" si="153"/>
        <v>1.197199597155429</v>
      </c>
      <c r="AG270" s="9">
        <f t="shared" si="175"/>
        <v>1.197199597155429</v>
      </c>
      <c r="AH270" s="9">
        <f t="shared" si="176"/>
        <v>0</v>
      </c>
      <c r="AI270" s="9">
        <f t="shared" si="154"/>
        <v>1.2793018291944369</v>
      </c>
      <c r="AJ270" s="9">
        <f t="shared" si="177"/>
        <v>1.2793018291944369</v>
      </c>
      <c r="AK270" s="9">
        <f t="shared" si="178"/>
        <v>0</v>
      </c>
      <c r="AL270" s="9">
        <f t="shared" si="155"/>
        <v>1.3499969508886083</v>
      </c>
      <c r="AM270" s="9">
        <f t="shared" si="179"/>
        <v>1.3499969508886083</v>
      </c>
      <c r="AN270" s="9">
        <f t="shared" si="180"/>
        <v>0</v>
      </c>
      <c r="AO270" s="9">
        <f t="shared" si="156"/>
        <v>1.1525266016128852</v>
      </c>
      <c r="AP270" s="9">
        <f t="shared" si="181"/>
        <v>1.1525266016128852</v>
      </c>
      <c r="AQ270" s="9">
        <f t="shared" si="182"/>
        <v>0</v>
      </c>
      <c r="AR270" s="10"/>
      <c r="AS270" s="10"/>
    </row>
    <row r="271" spans="2:45" hidden="1" x14ac:dyDescent="0.2">
      <c r="B271" s="15">
        <v>42036</v>
      </c>
      <c r="C271" s="13">
        <v>63.688745993285721</v>
      </c>
      <c r="D271" s="13">
        <v>63.688745993285721</v>
      </c>
      <c r="E271" s="14">
        <f t="shared" si="184"/>
        <v>0</v>
      </c>
      <c r="F271" s="8">
        <v>42063</v>
      </c>
      <c r="G271" s="9">
        <f t="shared" si="157"/>
        <v>0.95946078155089376</v>
      </c>
      <c r="H271" s="9">
        <f t="shared" si="183"/>
        <v>0.95946078155089376</v>
      </c>
      <c r="I271" s="9">
        <f t="shared" si="158"/>
        <v>0</v>
      </c>
      <c r="J271" s="10"/>
      <c r="K271" s="9">
        <f t="shared" si="159"/>
        <v>0.99389543661901536</v>
      </c>
      <c r="L271" s="9">
        <f t="shared" si="160"/>
        <v>0.99389543661901536</v>
      </c>
      <c r="M271" s="9">
        <f t="shared" si="161"/>
        <v>0</v>
      </c>
      <c r="N271" s="11">
        <f t="shared" si="162"/>
        <v>1.8930574330891172</v>
      </c>
      <c r="O271" s="11">
        <f t="shared" si="163"/>
        <v>1.8930574330891172</v>
      </c>
      <c r="P271" s="11">
        <f t="shared" si="164"/>
        <v>0</v>
      </c>
      <c r="Q271" s="11">
        <f t="shared" si="148"/>
        <v>1.7343496450433986</v>
      </c>
      <c r="R271" s="11">
        <f t="shared" si="165"/>
        <v>1.7343496450433986</v>
      </c>
      <c r="S271" s="11">
        <f t="shared" si="166"/>
        <v>0</v>
      </c>
      <c r="T271" s="11">
        <f t="shared" si="167"/>
        <v>1.0899359521701433</v>
      </c>
      <c r="U271" s="11">
        <f t="shared" si="168"/>
        <v>1.0899359521701433</v>
      </c>
      <c r="V271" s="11">
        <f t="shared" si="149"/>
        <v>0</v>
      </c>
      <c r="W271" s="11">
        <f t="shared" si="169"/>
        <v>1.5944662188421792</v>
      </c>
      <c r="X271" s="11">
        <f t="shared" si="170"/>
        <v>1.5944662188421792</v>
      </c>
      <c r="Y271" s="11">
        <f t="shared" si="150"/>
        <v>0</v>
      </c>
      <c r="Z271" s="11">
        <f t="shared" si="171"/>
        <v>1.820573669623486</v>
      </c>
      <c r="AA271" s="11">
        <f t="shared" si="172"/>
        <v>1.820573669623486</v>
      </c>
      <c r="AB271" s="11">
        <f t="shared" si="151"/>
        <v>0</v>
      </c>
      <c r="AC271" s="9">
        <f t="shared" si="173"/>
        <v>1.0421284478377295</v>
      </c>
      <c r="AD271" s="9">
        <f t="shared" si="174"/>
        <v>1.0421284478377295</v>
      </c>
      <c r="AE271" s="9">
        <f t="shared" si="152"/>
        <v>0</v>
      </c>
      <c r="AF271" s="9">
        <f t="shared" si="153"/>
        <v>1.1917420075238407</v>
      </c>
      <c r="AG271" s="9">
        <f t="shared" si="175"/>
        <v>1.1917420075238407</v>
      </c>
      <c r="AH271" s="9">
        <f t="shared" si="176"/>
        <v>0</v>
      </c>
      <c r="AI271" s="9">
        <f t="shared" si="154"/>
        <v>1.273640307115889</v>
      </c>
      <c r="AJ271" s="9">
        <f t="shared" si="177"/>
        <v>1.273640307115889</v>
      </c>
      <c r="AK271" s="9">
        <f t="shared" si="178"/>
        <v>0</v>
      </c>
      <c r="AL271" s="9">
        <f t="shared" si="155"/>
        <v>1.3441598303056455</v>
      </c>
      <c r="AM271" s="9">
        <f t="shared" si="179"/>
        <v>1.3441598303056455</v>
      </c>
      <c r="AN271" s="9">
        <f t="shared" si="180"/>
        <v>0</v>
      </c>
      <c r="AO271" s="9">
        <f t="shared" si="156"/>
        <v>1.1471799745345397</v>
      </c>
      <c r="AP271" s="9">
        <f t="shared" si="181"/>
        <v>1.1471799745345397</v>
      </c>
      <c r="AQ271" s="9">
        <f t="shared" si="182"/>
        <v>0</v>
      </c>
      <c r="AR271" s="10"/>
      <c r="AS271" s="10"/>
    </row>
    <row r="272" spans="2:45" hidden="1" x14ac:dyDescent="0.2">
      <c r="B272" s="15">
        <v>42064</v>
      </c>
      <c r="C272" s="13">
        <v>64.313241474135367</v>
      </c>
      <c r="D272" s="13">
        <v>64.313241474135367</v>
      </c>
      <c r="E272" s="14">
        <f t="shared" si="184"/>
        <v>0</v>
      </c>
      <c r="F272" s="8">
        <v>42094</v>
      </c>
      <c r="G272" s="9">
        <f t="shared" si="157"/>
        <v>0.94043399367747016</v>
      </c>
      <c r="H272" s="9">
        <f t="shared" si="183"/>
        <v>0.94043399367747016</v>
      </c>
      <c r="I272" s="9">
        <f t="shared" si="158"/>
        <v>0</v>
      </c>
      <c r="J272" s="10"/>
      <c r="K272" s="9">
        <f t="shared" si="159"/>
        <v>0.97453428079924409</v>
      </c>
      <c r="L272" s="9">
        <f t="shared" si="160"/>
        <v>0.97453428079924409</v>
      </c>
      <c r="M272" s="9">
        <f t="shared" si="161"/>
        <v>0</v>
      </c>
      <c r="N272" s="11">
        <f t="shared" si="162"/>
        <v>1.8649652198622468</v>
      </c>
      <c r="O272" s="11">
        <f t="shared" si="163"/>
        <v>1.8649652198622468</v>
      </c>
      <c r="P272" s="11">
        <f t="shared" si="164"/>
        <v>0</v>
      </c>
      <c r="Q272" s="11">
        <f t="shared" si="148"/>
        <v>1.7077985187550562</v>
      </c>
      <c r="R272" s="11">
        <f t="shared" si="165"/>
        <v>1.7077985187550562</v>
      </c>
      <c r="S272" s="11">
        <f t="shared" si="166"/>
        <v>0</v>
      </c>
      <c r="T272" s="11">
        <f t="shared" si="167"/>
        <v>1.0696422221780026</v>
      </c>
      <c r="U272" s="11">
        <f t="shared" si="168"/>
        <v>1.0696422221780026</v>
      </c>
      <c r="V272" s="11">
        <f t="shared" si="149"/>
        <v>0</v>
      </c>
      <c r="W272" s="11">
        <f t="shared" si="169"/>
        <v>1.5692733908685557</v>
      </c>
      <c r="X272" s="11">
        <f t="shared" si="170"/>
        <v>1.5692733908685557</v>
      </c>
      <c r="Y272" s="11">
        <f t="shared" si="150"/>
        <v>0</v>
      </c>
      <c r="Z272" s="11">
        <f t="shared" si="171"/>
        <v>1.7931852894126745</v>
      </c>
      <c r="AA272" s="11">
        <f t="shared" si="172"/>
        <v>1.7931852894126745</v>
      </c>
      <c r="AB272" s="11">
        <f t="shared" si="151"/>
        <v>0</v>
      </c>
      <c r="AC272" s="9">
        <f t="shared" si="173"/>
        <v>1.022298939049838</v>
      </c>
      <c r="AD272" s="9">
        <f t="shared" si="174"/>
        <v>1.022298939049838</v>
      </c>
      <c r="AE272" s="9">
        <f t="shared" si="152"/>
        <v>0</v>
      </c>
      <c r="AF272" s="9">
        <f t="shared" si="153"/>
        <v>1.1704597187211929</v>
      </c>
      <c r="AG272" s="9">
        <f t="shared" si="175"/>
        <v>1.1704597187211929</v>
      </c>
      <c r="AH272" s="9">
        <f t="shared" si="176"/>
        <v>0</v>
      </c>
      <c r="AI272" s="9">
        <f t="shared" si="154"/>
        <v>1.2515627681157362</v>
      </c>
      <c r="AJ272" s="9">
        <f t="shared" si="177"/>
        <v>1.2515627681157362</v>
      </c>
      <c r="AK272" s="9">
        <f t="shared" si="178"/>
        <v>0</v>
      </c>
      <c r="AL272" s="9">
        <f t="shared" si="155"/>
        <v>1.3213975314872304</v>
      </c>
      <c r="AM272" s="9">
        <f t="shared" si="179"/>
        <v>1.3213975314872304</v>
      </c>
      <c r="AN272" s="9">
        <f t="shared" si="180"/>
        <v>0</v>
      </c>
      <c r="AO272" s="9">
        <f t="shared" si="156"/>
        <v>1.1263303927076476</v>
      </c>
      <c r="AP272" s="9">
        <f t="shared" si="181"/>
        <v>1.1263303927076476</v>
      </c>
      <c r="AQ272" s="9">
        <f t="shared" si="182"/>
        <v>0</v>
      </c>
      <c r="AR272" s="10"/>
      <c r="AS272" s="10"/>
    </row>
    <row r="273" spans="2:47" hidden="1" x14ac:dyDescent="0.2">
      <c r="B273" s="15">
        <v>42095</v>
      </c>
      <c r="C273" s="13">
        <v>64.792347777899408</v>
      </c>
      <c r="D273" s="13">
        <v>64.792347777899408</v>
      </c>
      <c r="E273" s="14">
        <f t="shared" si="184"/>
        <v>0</v>
      </c>
      <c r="F273" s="8">
        <v>42124</v>
      </c>
      <c r="G273" s="9">
        <f t="shared" si="157"/>
        <v>0.92608547583095335</v>
      </c>
      <c r="H273" s="9">
        <f t="shared" si="183"/>
        <v>0.92608547583095335</v>
      </c>
      <c r="I273" s="9">
        <f t="shared" si="158"/>
        <v>0</v>
      </c>
      <c r="J273" s="10"/>
      <c r="K273" s="9">
        <f t="shared" si="159"/>
        <v>0.95993360875426847</v>
      </c>
      <c r="L273" s="9">
        <f t="shared" si="160"/>
        <v>0.95993360875426847</v>
      </c>
      <c r="M273" s="9">
        <f t="shared" si="161"/>
        <v>0</v>
      </c>
      <c r="N273" s="11">
        <f t="shared" si="162"/>
        <v>1.8437802660216187</v>
      </c>
      <c r="O273" s="11">
        <f t="shared" si="163"/>
        <v>1.8437802660216187</v>
      </c>
      <c r="P273" s="11">
        <f t="shared" si="164"/>
        <v>0</v>
      </c>
      <c r="Q273" s="11">
        <f t="shared" si="148"/>
        <v>1.6877757323589599</v>
      </c>
      <c r="R273" s="11">
        <f t="shared" si="165"/>
        <v>1.6877757323589599</v>
      </c>
      <c r="S273" s="11">
        <f t="shared" si="166"/>
        <v>0</v>
      </c>
      <c r="T273" s="11">
        <f t="shared" si="167"/>
        <v>1.0543382755054616</v>
      </c>
      <c r="U273" s="11">
        <f t="shared" si="168"/>
        <v>1.0543382755054616</v>
      </c>
      <c r="V273" s="11">
        <f t="shared" si="149"/>
        <v>0</v>
      </c>
      <c r="W273" s="11">
        <f t="shared" si="169"/>
        <v>1.5502749270086271</v>
      </c>
      <c r="X273" s="11">
        <f t="shared" si="170"/>
        <v>1.5502749270086271</v>
      </c>
      <c r="Y273" s="11">
        <f t="shared" si="150"/>
        <v>0</v>
      </c>
      <c r="Z273" s="11">
        <f t="shared" si="171"/>
        <v>1.7725311114791027</v>
      </c>
      <c r="AA273" s="11">
        <f t="shared" si="172"/>
        <v>1.7725311114791027</v>
      </c>
      <c r="AB273" s="11">
        <f t="shared" si="151"/>
        <v>0</v>
      </c>
      <c r="AC273" s="9">
        <f t="shared" si="173"/>
        <v>1.0073450717642234</v>
      </c>
      <c r="AD273" s="9">
        <f t="shared" si="174"/>
        <v>1.0073450717642234</v>
      </c>
      <c r="AE273" s="9">
        <f t="shared" si="152"/>
        <v>0</v>
      </c>
      <c r="AF273" s="9">
        <f t="shared" si="153"/>
        <v>1.1544102781781547</v>
      </c>
      <c r="AG273" s="9">
        <f t="shared" si="175"/>
        <v>1.1544102781781547</v>
      </c>
      <c r="AH273" s="9">
        <f t="shared" si="176"/>
        <v>0</v>
      </c>
      <c r="AI273" s="9">
        <f t="shared" si="154"/>
        <v>1.2349136119650366</v>
      </c>
      <c r="AJ273" s="9">
        <f t="shared" si="177"/>
        <v>1.2349136119650366</v>
      </c>
      <c r="AK273" s="9">
        <f t="shared" si="178"/>
        <v>0</v>
      </c>
      <c r="AL273" s="9">
        <f t="shared" si="155"/>
        <v>1.3042319829460616</v>
      </c>
      <c r="AM273" s="9">
        <f t="shared" si="179"/>
        <v>1.3042319829460616</v>
      </c>
      <c r="AN273" s="9">
        <f t="shared" si="180"/>
        <v>0</v>
      </c>
      <c r="AO273" s="9">
        <f t="shared" si="156"/>
        <v>1.1106072659809634</v>
      </c>
      <c r="AP273" s="9">
        <f t="shared" si="181"/>
        <v>1.1106072659809634</v>
      </c>
      <c r="AQ273" s="9">
        <f t="shared" si="182"/>
        <v>0</v>
      </c>
      <c r="AR273" s="10"/>
      <c r="AS273" s="10"/>
    </row>
    <row r="274" spans="2:47" hidden="1" x14ac:dyDescent="0.2">
      <c r="B274" s="15">
        <v>42125</v>
      </c>
      <c r="C274" s="13">
        <v>65.752820320822565</v>
      </c>
      <c r="D274" s="13">
        <v>65.752820320822565</v>
      </c>
      <c r="E274" s="14">
        <f t="shared" si="184"/>
        <v>0</v>
      </c>
      <c r="F274" s="8">
        <v>42155</v>
      </c>
      <c r="G274" s="9">
        <f t="shared" si="157"/>
        <v>0.89795052730962155</v>
      </c>
      <c r="H274" s="9">
        <f t="shared" si="183"/>
        <v>0.89795052730962155</v>
      </c>
      <c r="I274" s="9">
        <f t="shared" si="158"/>
        <v>0</v>
      </c>
      <c r="J274" s="10"/>
      <c r="K274" s="9">
        <f t="shared" si="159"/>
        <v>0.93130422969530469</v>
      </c>
      <c r="L274" s="9">
        <f t="shared" si="160"/>
        <v>0.93130422969530469</v>
      </c>
      <c r="M274" s="9">
        <f t="shared" si="161"/>
        <v>0</v>
      </c>
      <c r="N274" s="11">
        <f t="shared" si="162"/>
        <v>1.8022402552617227</v>
      </c>
      <c r="O274" s="11">
        <f t="shared" si="163"/>
        <v>1.8022402552617227</v>
      </c>
      <c r="P274" s="11">
        <f t="shared" si="164"/>
        <v>0</v>
      </c>
      <c r="Q274" s="11">
        <f t="shared" si="148"/>
        <v>1.6485145298756279</v>
      </c>
      <c r="R274" s="11">
        <f t="shared" si="165"/>
        <v>1.6485145298756279</v>
      </c>
      <c r="S274" s="11">
        <f t="shared" si="166"/>
        <v>0</v>
      </c>
      <c r="T274" s="11">
        <f t="shared" si="167"/>
        <v>1.0243298971899502</v>
      </c>
      <c r="U274" s="11">
        <f t="shared" si="168"/>
        <v>1.0243298971899502</v>
      </c>
      <c r="V274" s="11">
        <f t="shared" si="149"/>
        <v>0</v>
      </c>
      <c r="W274" s="11">
        <f t="shared" si="169"/>
        <v>1.5130222429055631</v>
      </c>
      <c r="X274" s="11">
        <f t="shared" si="170"/>
        <v>1.5130222429055631</v>
      </c>
      <c r="Y274" s="11">
        <f t="shared" si="150"/>
        <v>0</v>
      </c>
      <c r="Z274" s="11">
        <f t="shared" si="171"/>
        <v>1.7320318599795801</v>
      </c>
      <c r="AA274" s="11">
        <f t="shared" si="172"/>
        <v>1.7320318599795801</v>
      </c>
      <c r="AB274" s="11">
        <f t="shared" si="151"/>
        <v>0</v>
      </c>
      <c r="AC274" s="9">
        <f t="shared" si="173"/>
        <v>0.97802313825331799</v>
      </c>
      <c r="AD274" s="9">
        <f t="shared" si="174"/>
        <v>0.97802313825331799</v>
      </c>
      <c r="AE274" s="9">
        <f t="shared" si="152"/>
        <v>0</v>
      </c>
      <c r="AF274" s="9">
        <f t="shared" si="153"/>
        <v>1.1229401160119505</v>
      </c>
      <c r="AG274" s="9">
        <f t="shared" si="175"/>
        <v>1.1229401160119505</v>
      </c>
      <c r="AH274" s="9">
        <f t="shared" si="176"/>
        <v>0</v>
      </c>
      <c r="AI274" s="9">
        <f t="shared" si="154"/>
        <v>1.202267511773075</v>
      </c>
      <c r="AJ274" s="9">
        <f t="shared" si="177"/>
        <v>1.202267511773075</v>
      </c>
      <c r="AK274" s="9">
        <f t="shared" si="178"/>
        <v>0</v>
      </c>
      <c r="AL274" s="9">
        <f t="shared" si="155"/>
        <v>1.2705733270686923</v>
      </c>
      <c r="AM274" s="9">
        <f t="shared" si="179"/>
        <v>1.2705733270686923</v>
      </c>
      <c r="AN274" s="9">
        <f t="shared" si="180"/>
        <v>0</v>
      </c>
      <c r="AO274" s="9">
        <f t="shared" si="156"/>
        <v>1.0797769484679232</v>
      </c>
      <c r="AP274" s="9">
        <f t="shared" si="181"/>
        <v>1.0797769484679232</v>
      </c>
      <c r="AQ274" s="9">
        <f t="shared" si="182"/>
        <v>0</v>
      </c>
      <c r="AR274" s="10"/>
      <c r="AS274" s="10"/>
    </row>
    <row r="275" spans="2:47" hidden="1" x14ac:dyDescent="0.2">
      <c r="B275" s="15">
        <v>42156</v>
      </c>
      <c r="C275" s="13">
        <v>66.617622265352608</v>
      </c>
      <c r="D275" s="13">
        <v>66.617622265352608</v>
      </c>
      <c r="E275" s="14">
        <f t="shared" si="184"/>
        <v>0</v>
      </c>
      <c r="F275" s="8">
        <v>42185</v>
      </c>
      <c r="G275" s="9">
        <f t="shared" si="157"/>
        <v>0.87331213207988312</v>
      </c>
      <c r="H275" s="9">
        <f t="shared" si="183"/>
        <v>0.87331213207988312</v>
      </c>
      <c r="I275" s="9">
        <f t="shared" si="158"/>
        <v>0</v>
      </c>
      <c r="J275" s="10"/>
      <c r="K275" s="9">
        <f t="shared" si="159"/>
        <v>0.90623285073394144</v>
      </c>
      <c r="L275" s="9">
        <f t="shared" si="160"/>
        <v>0.90623285073394144</v>
      </c>
      <c r="M275" s="9">
        <f t="shared" si="161"/>
        <v>0</v>
      </c>
      <c r="N275" s="11">
        <f t="shared" si="162"/>
        <v>1.7658627512412721</v>
      </c>
      <c r="O275" s="11">
        <f t="shared" si="163"/>
        <v>1.7658627512412721</v>
      </c>
      <c r="P275" s="11">
        <f t="shared" si="164"/>
        <v>0</v>
      </c>
      <c r="Q275" s="11">
        <f t="shared" si="148"/>
        <v>1.6141326285458386</v>
      </c>
      <c r="R275" s="11">
        <f t="shared" si="165"/>
        <v>1.6141326285458386</v>
      </c>
      <c r="S275" s="11">
        <f t="shared" si="166"/>
        <v>0</v>
      </c>
      <c r="T275" s="11">
        <f t="shared" si="167"/>
        <v>0.99805089815142289</v>
      </c>
      <c r="U275" s="11">
        <f t="shared" si="168"/>
        <v>0.99805089815142289</v>
      </c>
      <c r="V275" s="11">
        <f t="shared" si="149"/>
        <v>0</v>
      </c>
      <c r="W275" s="11">
        <f t="shared" si="169"/>
        <v>1.4803992454401871</v>
      </c>
      <c r="X275" s="11">
        <f t="shared" si="170"/>
        <v>1.4803992454401871</v>
      </c>
      <c r="Y275" s="11">
        <f t="shared" si="150"/>
        <v>0</v>
      </c>
      <c r="Z275" s="11">
        <f t="shared" si="171"/>
        <v>1.6965657718082348</v>
      </c>
      <c r="AA275" s="11">
        <f t="shared" si="172"/>
        <v>1.6965657718082348</v>
      </c>
      <c r="AB275" s="11">
        <f t="shared" si="151"/>
        <v>0</v>
      </c>
      <c r="AC275" s="9">
        <f t="shared" si="173"/>
        <v>0.95234527407688141</v>
      </c>
      <c r="AD275" s="9">
        <f t="shared" si="174"/>
        <v>0.95234527407688141</v>
      </c>
      <c r="AE275" s="9">
        <f t="shared" si="152"/>
        <v>0</v>
      </c>
      <c r="AF275" s="9">
        <f t="shared" si="153"/>
        <v>1.0953810006004896</v>
      </c>
      <c r="AG275" s="9">
        <f t="shared" si="175"/>
        <v>1.0953810006004896</v>
      </c>
      <c r="AH275" s="9">
        <f t="shared" si="176"/>
        <v>0</v>
      </c>
      <c r="AI275" s="9">
        <f t="shared" si="154"/>
        <v>1.1736786014848848</v>
      </c>
      <c r="AJ275" s="9">
        <f t="shared" si="177"/>
        <v>1.1736786014848848</v>
      </c>
      <c r="AK275" s="9">
        <f t="shared" si="178"/>
        <v>0</v>
      </c>
      <c r="AL275" s="9">
        <f t="shared" si="155"/>
        <v>1.2410976994243188</v>
      </c>
      <c r="AM275" s="9">
        <f t="shared" si="179"/>
        <v>1.2410976994243188</v>
      </c>
      <c r="AN275" s="9">
        <f t="shared" si="180"/>
        <v>0</v>
      </c>
      <c r="AO275" s="9">
        <f t="shared" si="156"/>
        <v>1.0527781591376826</v>
      </c>
      <c r="AP275" s="9">
        <f t="shared" si="181"/>
        <v>1.0527781591376826</v>
      </c>
      <c r="AQ275" s="9">
        <f t="shared" si="182"/>
        <v>0</v>
      </c>
      <c r="AR275" s="10"/>
      <c r="AS275" s="10"/>
    </row>
    <row r="276" spans="2:47" hidden="1" x14ac:dyDescent="0.2">
      <c r="B276" s="15">
        <v>42186</v>
      </c>
      <c r="C276" s="13">
        <v>67.575081561082285</v>
      </c>
      <c r="D276" s="13">
        <v>67.575081561082285</v>
      </c>
      <c r="E276" s="14">
        <f t="shared" si="184"/>
        <v>0</v>
      </c>
      <c r="F276" s="8">
        <v>42216</v>
      </c>
      <c r="G276" s="9">
        <f t="shared" si="157"/>
        <v>0.84676950611143686</v>
      </c>
      <c r="H276" s="9">
        <f t="shared" si="183"/>
        <v>0.84676950611143686</v>
      </c>
      <c r="I276" s="9">
        <f t="shared" si="158"/>
        <v>0</v>
      </c>
      <c r="J276" s="10"/>
      <c r="K276" s="9">
        <f t="shared" si="159"/>
        <v>0.8792237769659621</v>
      </c>
      <c r="L276" s="9">
        <f t="shared" si="160"/>
        <v>0.8792237769659621</v>
      </c>
      <c r="M276" s="9">
        <f t="shared" si="161"/>
        <v>0</v>
      </c>
      <c r="N276" s="11">
        <f t="shared" si="162"/>
        <v>1.7266737345103835</v>
      </c>
      <c r="O276" s="11">
        <f t="shared" si="163"/>
        <v>1.7266737345103835</v>
      </c>
      <c r="P276" s="11">
        <f t="shared" si="164"/>
        <v>0</v>
      </c>
      <c r="Q276" s="11">
        <f t="shared" si="148"/>
        <v>1.5770934489007646</v>
      </c>
      <c r="R276" s="11">
        <f t="shared" si="165"/>
        <v>1.5770934489007646</v>
      </c>
      <c r="S276" s="11">
        <f t="shared" si="166"/>
        <v>0</v>
      </c>
      <c r="T276" s="11">
        <f t="shared" si="167"/>
        <v>0.96974087082209026</v>
      </c>
      <c r="U276" s="11">
        <f t="shared" si="168"/>
        <v>0.96974087082209026</v>
      </c>
      <c r="V276" s="11">
        <f t="shared" si="149"/>
        <v>0</v>
      </c>
      <c r="W276" s="11">
        <f t="shared" si="169"/>
        <v>1.4452549102828423</v>
      </c>
      <c r="X276" s="11">
        <f t="shared" si="170"/>
        <v>1.4452549102828423</v>
      </c>
      <c r="Y276" s="11">
        <f t="shared" si="150"/>
        <v>0</v>
      </c>
      <c r="Z276" s="11">
        <f t="shared" si="171"/>
        <v>1.6583586116373592</v>
      </c>
      <c r="AA276" s="11">
        <f t="shared" si="172"/>
        <v>1.6583586116373592</v>
      </c>
      <c r="AB276" s="11">
        <f t="shared" si="151"/>
        <v>0</v>
      </c>
      <c r="AC276" s="9">
        <f t="shared" si="173"/>
        <v>0.92468284159503322</v>
      </c>
      <c r="AD276" s="9">
        <f t="shared" si="174"/>
        <v>0.92468284159503322</v>
      </c>
      <c r="AE276" s="9">
        <f t="shared" si="152"/>
        <v>0</v>
      </c>
      <c r="AF276" s="9">
        <f t="shared" si="153"/>
        <v>1.0656919203837414</v>
      </c>
      <c r="AG276" s="9">
        <f t="shared" si="175"/>
        <v>1.0656919203837414</v>
      </c>
      <c r="AH276" s="9">
        <f t="shared" si="176"/>
        <v>0</v>
      </c>
      <c r="AI276" s="9">
        <f t="shared" si="154"/>
        <v>1.1428801365057617</v>
      </c>
      <c r="AJ276" s="9">
        <f t="shared" si="177"/>
        <v>1.1428801365057617</v>
      </c>
      <c r="AK276" s="9">
        <f t="shared" si="178"/>
        <v>0</v>
      </c>
      <c r="AL276" s="9">
        <f t="shared" si="155"/>
        <v>1.209343985253621</v>
      </c>
      <c r="AM276" s="9">
        <f t="shared" si="179"/>
        <v>1.209343985253621</v>
      </c>
      <c r="AN276" s="9">
        <f t="shared" si="180"/>
        <v>0</v>
      </c>
      <c r="AO276" s="9">
        <f t="shared" si="156"/>
        <v>1.0236927109941885</v>
      </c>
      <c r="AP276" s="9">
        <f t="shared" si="181"/>
        <v>1.0236927109941885</v>
      </c>
      <c r="AQ276" s="9">
        <f t="shared" si="182"/>
        <v>0</v>
      </c>
      <c r="AR276" s="10"/>
      <c r="AS276" s="10"/>
    </row>
    <row r="277" spans="2:47" hidden="1" x14ac:dyDescent="0.2">
      <c r="B277" s="15">
        <v>42217</v>
      </c>
      <c r="C277" s="13">
        <v>68.540073974795689</v>
      </c>
      <c r="D277" s="13">
        <v>68.540073974795689</v>
      </c>
      <c r="E277" s="14">
        <f t="shared" si="184"/>
        <v>0</v>
      </c>
      <c r="F277" s="8">
        <v>42247</v>
      </c>
      <c r="G277" s="9">
        <f t="shared" si="157"/>
        <v>0.82076838793449802</v>
      </c>
      <c r="H277" s="9">
        <f t="shared" si="183"/>
        <v>0.82076838793449802</v>
      </c>
      <c r="I277" s="9">
        <f t="shared" si="158"/>
        <v>0</v>
      </c>
      <c r="J277" s="10"/>
      <c r="K277" s="9">
        <f t="shared" si="159"/>
        <v>0.85276572719629207</v>
      </c>
      <c r="L277" s="9">
        <f t="shared" si="160"/>
        <v>0.85276572719629207</v>
      </c>
      <c r="M277" s="9">
        <f t="shared" si="161"/>
        <v>0</v>
      </c>
      <c r="N277" s="11">
        <f t="shared" si="162"/>
        <v>1.6882842301535357</v>
      </c>
      <c r="O277" s="11">
        <f t="shared" si="163"/>
        <v>1.6882842301535357</v>
      </c>
      <c r="P277" s="11">
        <f t="shared" si="164"/>
        <v>0</v>
      </c>
      <c r="Q277" s="11">
        <f t="shared" si="148"/>
        <v>1.5408099218573845</v>
      </c>
      <c r="R277" s="11">
        <f t="shared" si="165"/>
        <v>1.5408099218573845</v>
      </c>
      <c r="S277" s="11">
        <f t="shared" si="166"/>
        <v>0</v>
      </c>
      <c r="T277" s="11">
        <f t="shared" si="167"/>
        <v>0.94200840881711012</v>
      </c>
      <c r="U277" s="11">
        <f t="shared" si="168"/>
        <v>0.94200840881711012</v>
      </c>
      <c r="V277" s="11">
        <f t="shared" si="149"/>
        <v>0</v>
      </c>
      <c r="W277" s="11">
        <f t="shared" si="169"/>
        <v>1.4108275701710395</v>
      </c>
      <c r="X277" s="11">
        <f t="shared" si="170"/>
        <v>1.4108275701710395</v>
      </c>
      <c r="Y277" s="11">
        <f t="shared" si="150"/>
        <v>0</v>
      </c>
      <c r="Z277" s="11">
        <f t="shared" si="171"/>
        <v>1.6209309325528123</v>
      </c>
      <c r="AA277" s="11">
        <f t="shared" si="172"/>
        <v>1.6209309325528123</v>
      </c>
      <c r="AB277" s="11">
        <f t="shared" si="151"/>
        <v>0</v>
      </c>
      <c r="AC277" s="9">
        <f t="shared" si="173"/>
        <v>0.89758476257010322</v>
      </c>
      <c r="AD277" s="9">
        <f t="shared" si="174"/>
        <v>0.89758476257010322</v>
      </c>
      <c r="AE277" s="9">
        <f t="shared" si="152"/>
        <v>0</v>
      </c>
      <c r="AF277" s="9">
        <f t="shared" si="153"/>
        <v>1.0366085401561036</v>
      </c>
      <c r="AG277" s="9">
        <f t="shared" si="175"/>
        <v>1.0366085401561036</v>
      </c>
      <c r="AH277" s="9">
        <f t="shared" si="176"/>
        <v>0</v>
      </c>
      <c r="AI277" s="9">
        <f t="shared" si="154"/>
        <v>1.1127100045624316</v>
      </c>
      <c r="AJ277" s="9">
        <f t="shared" si="177"/>
        <v>1.1127100045624316</v>
      </c>
      <c r="AK277" s="9">
        <f t="shared" si="178"/>
        <v>0</v>
      </c>
      <c r="AL277" s="9">
        <f t="shared" si="155"/>
        <v>1.178238092577796</v>
      </c>
      <c r="AM277" s="9">
        <f t="shared" si="179"/>
        <v>1.178238092577796</v>
      </c>
      <c r="AN277" s="9">
        <f t="shared" si="180"/>
        <v>0</v>
      </c>
      <c r="AO277" s="9">
        <f t="shared" si="156"/>
        <v>0.99520064787627271</v>
      </c>
      <c r="AP277" s="9">
        <f t="shared" si="181"/>
        <v>0.99520064787627271</v>
      </c>
      <c r="AQ277" s="9">
        <f t="shared" si="182"/>
        <v>0</v>
      </c>
      <c r="AR277" s="10"/>
      <c r="AS277" s="10"/>
    </row>
    <row r="278" spans="2:47" hidden="1" x14ac:dyDescent="0.2">
      <c r="B278" s="15">
        <v>42248</v>
      </c>
      <c r="C278" s="13">
        <v>69.465894174993778</v>
      </c>
      <c r="D278" s="13">
        <v>69.465894174993778</v>
      </c>
      <c r="E278" s="14">
        <f t="shared" si="184"/>
        <v>0</v>
      </c>
      <c r="F278" s="8">
        <v>42277</v>
      </c>
      <c r="G278" s="9">
        <f t="shared" si="157"/>
        <v>0.79650174351205161</v>
      </c>
      <c r="H278" s="9">
        <f t="shared" si="183"/>
        <v>0.79650174351205161</v>
      </c>
      <c r="I278" s="9">
        <f t="shared" si="158"/>
        <v>0</v>
      </c>
      <c r="J278" s="10"/>
      <c r="K278" s="9">
        <f t="shared" si="159"/>
        <v>0.82807263201850767</v>
      </c>
      <c r="L278" s="9">
        <f t="shared" si="160"/>
        <v>0.82807263201850767</v>
      </c>
      <c r="M278" s="9">
        <f t="shared" si="161"/>
        <v>0</v>
      </c>
      <c r="N278" s="11">
        <f t="shared" si="162"/>
        <v>1.6524555998060975</v>
      </c>
      <c r="O278" s="11">
        <f t="shared" si="163"/>
        <v>1.6524555998060975</v>
      </c>
      <c r="P278" s="11">
        <f t="shared" si="164"/>
        <v>0</v>
      </c>
      <c r="Q278" s="11">
        <f t="shared" si="148"/>
        <v>1.5069467840045347</v>
      </c>
      <c r="R278" s="11">
        <f t="shared" si="165"/>
        <v>1.5069467840045347</v>
      </c>
      <c r="S278" s="11">
        <f t="shared" si="166"/>
        <v>0</v>
      </c>
      <c r="T278" s="11">
        <f t="shared" si="167"/>
        <v>0.91612591446228109</v>
      </c>
      <c r="U278" s="11">
        <f t="shared" si="168"/>
        <v>0.91612591446228109</v>
      </c>
      <c r="V278" s="11">
        <f t="shared" si="149"/>
        <v>0</v>
      </c>
      <c r="W278" s="11">
        <f t="shared" si="169"/>
        <v>1.3786967973627875</v>
      </c>
      <c r="X278" s="11">
        <f t="shared" si="170"/>
        <v>1.3786967973627875</v>
      </c>
      <c r="Y278" s="11">
        <f t="shared" si="150"/>
        <v>0</v>
      </c>
      <c r="Z278" s="11">
        <f t="shared" si="171"/>
        <v>1.5859999663643012</v>
      </c>
      <c r="AA278" s="11">
        <f t="shared" si="172"/>
        <v>1.5859999663643012</v>
      </c>
      <c r="AB278" s="11">
        <f t="shared" si="151"/>
        <v>0</v>
      </c>
      <c r="AC278" s="9">
        <f t="shared" si="173"/>
        <v>0.87229433299109549</v>
      </c>
      <c r="AD278" s="9">
        <f t="shared" si="174"/>
        <v>0.87229433299109549</v>
      </c>
      <c r="AE278" s="9">
        <f t="shared" si="152"/>
        <v>0</v>
      </c>
      <c r="AF278" s="9">
        <f t="shared" si="153"/>
        <v>1.0094652441722856</v>
      </c>
      <c r="AG278" s="9">
        <f t="shared" si="175"/>
        <v>1.0094652441722856</v>
      </c>
      <c r="AH278" s="9">
        <f t="shared" si="176"/>
        <v>0</v>
      </c>
      <c r="AI278" s="9">
        <f t="shared" si="154"/>
        <v>1.0845524515270224</v>
      </c>
      <c r="AJ278" s="9">
        <f t="shared" si="177"/>
        <v>1.0845524515270224</v>
      </c>
      <c r="AK278" s="9">
        <f t="shared" si="178"/>
        <v>0</v>
      </c>
      <c r="AL278" s="9">
        <f t="shared" si="155"/>
        <v>1.1492072012188044</v>
      </c>
      <c r="AM278" s="9">
        <f t="shared" si="179"/>
        <v>1.1492072012188044</v>
      </c>
      <c r="AN278" s="9">
        <f t="shared" si="180"/>
        <v>0</v>
      </c>
      <c r="AO278" s="9">
        <f t="shared" si="156"/>
        <v>0.96860922362138813</v>
      </c>
      <c r="AP278" s="9">
        <f t="shared" si="181"/>
        <v>0.96860922362138813</v>
      </c>
      <c r="AQ278" s="9">
        <f t="shared" si="182"/>
        <v>0</v>
      </c>
      <c r="AR278" s="10"/>
      <c r="AS278" s="10"/>
    </row>
    <row r="279" spans="2:47" hidden="1" x14ac:dyDescent="0.2">
      <c r="B279" s="15">
        <v>42278</v>
      </c>
      <c r="C279" s="13">
        <v>70.109975762601096</v>
      </c>
      <c r="D279" s="13">
        <v>70.109975762601096</v>
      </c>
      <c r="E279" s="14">
        <f t="shared" si="184"/>
        <v>0</v>
      </c>
      <c r="F279" s="8">
        <v>42308</v>
      </c>
      <c r="G279" s="9">
        <f t="shared" si="157"/>
        <v>0.77999776269456311</v>
      </c>
      <c r="H279" s="9">
        <f t="shared" si="183"/>
        <v>0.77999776269456311</v>
      </c>
      <c r="I279" s="9">
        <f t="shared" si="158"/>
        <v>0</v>
      </c>
      <c r="J279" s="10"/>
      <c r="K279" s="9">
        <f t="shared" si="159"/>
        <v>0.81127861789591194</v>
      </c>
      <c r="L279" s="9">
        <f t="shared" si="160"/>
        <v>0.81127861789591194</v>
      </c>
      <c r="M279" s="9">
        <f t="shared" si="161"/>
        <v>0</v>
      </c>
      <c r="N279" s="11">
        <f t="shared" si="162"/>
        <v>1.6280881999432615</v>
      </c>
      <c r="O279" s="11">
        <f t="shared" si="163"/>
        <v>1.6280881999432615</v>
      </c>
      <c r="P279" s="11">
        <f t="shared" si="164"/>
        <v>0</v>
      </c>
      <c r="Q279" s="11">
        <f t="shared" si="148"/>
        <v>1.4839161346978491</v>
      </c>
      <c r="R279" s="11">
        <f t="shared" si="165"/>
        <v>1.4839161346978491</v>
      </c>
      <c r="S279" s="11">
        <f t="shared" si="166"/>
        <v>0</v>
      </c>
      <c r="T279" s="11">
        <f t="shared" si="167"/>
        <v>0.89852297839479056</v>
      </c>
      <c r="U279" s="11">
        <f t="shared" si="168"/>
        <v>0.89852297839479056</v>
      </c>
      <c r="V279" s="11">
        <f t="shared" si="149"/>
        <v>0</v>
      </c>
      <c r="W279" s="11">
        <f t="shared" si="169"/>
        <v>1.3568443463668034</v>
      </c>
      <c r="X279" s="11">
        <f t="shared" si="170"/>
        <v>1.3568443463668034</v>
      </c>
      <c r="Y279" s="11">
        <f t="shared" si="150"/>
        <v>0</v>
      </c>
      <c r="Z279" s="11">
        <f t="shared" si="171"/>
        <v>1.5622430766239845</v>
      </c>
      <c r="AA279" s="11">
        <f t="shared" si="172"/>
        <v>1.5622430766239845</v>
      </c>
      <c r="AB279" s="11">
        <f t="shared" si="151"/>
        <v>0</v>
      </c>
      <c r="AC279" s="9">
        <f t="shared" si="173"/>
        <v>0.85509406593431581</v>
      </c>
      <c r="AD279" s="9">
        <f t="shared" si="174"/>
        <v>0.85509406593431581</v>
      </c>
      <c r="AE279" s="9">
        <f t="shared" si="152"/>
        <v>0</v>
      </c>
      <c r="AF279" s="9">
        <f t="shared" si="153"/>
        <v>0.99100482465808248</v>
      </c>
      <c r="AG279" s="9">
        <f t="shared" si="175"/>
        <v>0.99100482465808248</v>
      </c>
      <c r="AH279" s="9">
        <f t="shared" si="176"/>
        <v>0</v>
      </c>
      <c r="AI279" s="9">
        <f t="shared" si="154"/>
        <v>1.0654022259303613</v>
      </c>
      <c r="AJ279" s="9">
        <f t="shared" si="177"/>
        <v>1.0654022259303613</v>
      </c>
      <c r="AK279" s="9">
        <f t="shared" si="178"/>
        <v>0</v>
      </c>
      <c r="AL279" s="9">
        <f t="shared" si="155"/>
        <v>1.1294630097367628</v>
      </c>
      <c r="AM279" s="9">
        <f t="shared" si="179"/>
        <v>1.1294630097367628</v>
      </c>
      <c r="AN279" s="9">
        <f t="shared" si="180"/>
        <v>0</v>
      </c>
      <c r="AO279" s="9">
        <f t="shared" si="156"/>
        <v>0.95052413743590924</v>
      </c>
      <c r="AP279" s="9">
        <f t="shared" si="181"/>
        <v>0.95052413743590924</v>
      </c>
      <c r="AQ279" s="9">
        <f t="shared" si="182"/>
        <v>0</v>
      </c>
      <c r="AR279" s="10"/>
      <c r="AS279" s="10"/>
    </row>
    <row r="280" spans="2:47" hidden="1" x14ac:dyDescent="0.2">
      <c r="B280" s="15">
        <v>42309</v>
      </c>
      <c r="C280" s="18">
        <v>71.512175277853103</v>
      </c>
      <c r="D280" s="18">
        <v>71.512175277853103</v>
      </c>
      <c r="E280" s="19">
        <f t="shared" si="184"/>
        <v>0</v>
      </c>
      <c r="F280" s="8">
        <v>42338</v>
      </c>
      <c r="G280" s="9">
        <f t="shared" si="157"/>
        <v>0.7450958457789838</v>
      </c>
      <c r="H280" s="9">
        <f t="shared" si="183"/>
        <v>0.7450958457789838</v>
      </c>
      <c r="I280" s="9">
        <f t="shared" si="158"/>
        <v>0</v>
      </c>
      <c r="J280" s="10"/>
      <c r="K280" s="9">
        <f t="shared" si="159"/>
        <v>0.77576335087834525</v>
      </c>
      <c r="L280" s="9">
        <f t="shared" si="160"/>
        <v>0.77576335087834525</v>
      </c>
      <c r="M280" s="9">
        <f t="shared" si="161"/>
        <v>0</v>
      </c>
      <c r="N280" s="11">
        <f t="shared" si="162"/>
        <v>1.5765570587679041</v>
      </c>
      <c r="O280" s="11">
        <f t="shared" si="163"/>
        <v>1.5765570587679041</v>
      </c>
      <c r="P280" s="11">
        <f t="shared" si="164"/>
        <v>0</v>
      </c>
      <c r="Q280" s="11">
        <f t="shared" si="148"/>
        <v>1.4352118967625977</v>
      </c>
      <c r="R280" s="11">
        <f t="shared" si="165"/>
        <v>1.4352118967625977</v>
      </c>
      <c r="S280" s="11">
        <f t="shared" si="166"/>
        <v>0</v>
      </c>
      <c r="T280" s="11">
        <f t="shared" si="167"/>
        <v>0.86129703764195176</v>
      </c>
      <c r="U280" s="11">
        <f t="shared" si="168"/>
        <v>0.86129703764195176</v>
      </c>
      <c r="V280" s="11">
        <f t="shared" si="149"/>
        <v>0</v>
      </c>
      <c r="W280" s="11">
        <f t="shared" si="169"/>
        <v>1.3106317121243176</v>
      </c>
      <c r="X280" s="11">
        <f t="shared" si="170"/>
        <v>1.3106317121243176</v>
      </c>
      <c r="Y280" s="11">
        <f t="shared" si="150"/>
        <v>0</v>
      </c>
      <c r="Z280" s="11">
        <f t="shared" si="171"/>
        <v>1.5120030162980242</v>
      </c>
      <c r="AA280" s="11">
        <f t="shared" si="172"/>
        <v>1.5120030162980242</v>
      </c>
      <c r="AB280" s="11">
        <f t="shared" si="151"/>
        <v>0</v>
      </c>
      <c r="AC280" s="9">
        <f t="shared" si="173"/>
        <v>0.81871967248462352</v>
      </c>
      <c r="AD280" s="9">
        <f t="shared" si="174"/>
        <v>0.81871967248462352</v>
      </c>
      <c r="AE280" s="9">
        <f t="shared" si="152"/>
        <v>0</v>
      </c>
      <c r="AF280" s="9">
        <f t="shared" si="153"/>
        <v>0.95196551437066956</v>
      </c>
      <c r="AG280" s="9">
        <f t="shared" si="175"/>
        <v>0.95196551437066956</v>
      </c>
      <c r="AH280" s="9">
        <f t="shared" si="176"/>
        <v>0</v>
      </c>
      <c r="AI280" s="9">
        <f t="shared" si="154"/>
        <v>1.0249041430689823</v>
      </c>
      <c r="AJ280" s="9">
        <f t="shared" si="177"/>
        <v>1.0249041430689823</v>
      </c>
      <c r="AK280" s="9">
        <f t="shared" si="178"/>
        <v>0</v>
      </c>
      <c r="AL280" s="9">
        <f t="shared" si="155"/>
        <v>1.0877088330752578</v>
      </c>
      <c r="AM280" s="9">
        <f t="shared" si="179"/>
        <v>1.0877088330752578</v>
      </c>
      <c r="AN280" s="9">
        <f t="shared" si="180"/>
        <v>0</v>
      </c>
      <c r="AO280" s="9">
        <f t="shared" si="156"/>
        <v>0.912278566113637</v>
      </c>
      <c r="AP280" s="9">
        <f t="shared" si="181"/>
        <v>0.912278566113637</v>
      </c>
      <c r="AQ280" s="9">
        <f t="shared" si="182"/>
        <v>0</v>
      </c>
      <c r="AR280" s="10"/>
      <c r="AS280" s="10"/>
    </row>
    <row r="281" spans="2:47" hidden="1" x14ac:dyDescent="0.2">
      <c r="B281" s="15">
        <v>42339</v>
      </c>
      <c r="C281" s="18">
        <v>74.301150113689374</v>
      </c>
      <c r="D281" s="18">
        <v>74.301150113689374</v>
      </c>
      <c r="E281" s="19">
        <f t="shared" si="184"/>
        <v>0</v>
      </c>
      <c r="F281" s="8">
        <v>42369</v>
      </c>
      <c r="G281" s="9">
        <f t="shared" si="157"/>
        <v>0.6795917668710143</v>
      </c>
      <c r="H281" s="9">
        <f t="shared" si="183"/>
        <v>0.6795917668710143</v>
      </c>
      <c r="I281" s="9">
        <f t="shared" si="158"/>
        <v>0</v>
      </c>
      <c r="J281" s="10"/>
      <c r="K281" s="9">
        <f t="shared" si="159"/>
        <v>0.70910813366539505</v>
      </c>
      <c r="L281" s="9">
        <f t="shared" si="160"/>
        <v>0.70910813366539505</v>
      </c>
      <c r="M281" s="9">
        <f t="shared" si="161"/>
        <v>0</v>
      </c>
      <c r="N281" s="11">
        <f t="shared" si="162"/>
        <v>1.4798431749450471</v>
      </c>
      <c r="O281" s="11">
        <f t="shared" si="163"/>
        <v>1.4798431749450471</v>
      </c>
      <c r="P281" s="11">
        <f t="shared" si="164"/>
        <v>0</v>
      </c>
      <c r="Q281" s="11">
        <f t="shared" si="148"/>
        <v>1.3438035580005754</v>
      </c>
      <c r="R281" s="11">
        <f t="shared" si="165"/>
        <v>1.3438035580005754</v>
      </c>
      <c r="S281" s="11">
        <f t="shared" si="166"/>
        <v>0</v>
      </c>
      <c r="T281" s="11">
        <f t="shared" si="167"/>
        <v>0.79143122005962629</v>
      </c>
      <c r="U281" s="11">
        <f t="shared" si="168"/>
        <v>0.79143122005962629</v>
      </c>
      <c r="V281" s="11">
        <f t="shared" si="149"/>
        <v>0</v>
      </c>
      <c r="W281" s="11">
        <f t="shared" si="169"/>
        <v>1.223899626683655</v>
      </c>
      <c r="X281" s="11">
        <f t="shared" si="170"/>
        <v>1.223899626683655</v>
      </c>
      <c r="Y281" s="11">
        <f t="shared" si="150"/>
        <v>0</v>
      </c>
      <c r="Z281" s="11">
        <f t="shared" si="171"/>
        <v>1.4177122389778867</v>
      </c>
      <c r="AA281" s="11">
        <f t="shared" si="172"/>
        <v>1.4177122389778867</v>
      </c>
      <c r="AB281" s="11">
        <f t="shared" si="151"/>
        <v>0</v>
      </c>
      <c r="AC281" s="9">
        <f t="shared" si="173"/>
        <v>0.75045204281484468</v>
      </c>
      <c r="AD281" s="9">
        <f t="shared" si="174"/>
        <v>0.75045204281484468</v>
      </c>
      <c r="AE281" s="9">
        <f t="shared" si="152"/>
        <v>0</v>
      </c>
      <c r="AF281" s="9">
        <f t="shared" si="153"/>
        <v>0.87869635646840183</v>
      </c>
      <c r="AG281" s="9">
        <f t="shared" si="175"/>
        <v>0.87869635646840183</v>
      </c>
      <c r="AH281" s="9">
        <f t="shared" si="176"/>
        <v>0</v>
      </c>
      <c r="AI281" s="9">
        <f t="shared" si="154"/>
        <v>0.94889715406061814</v>
      </c>
      <c r="AJ281" s="9">
        <f t="shared" si="177"/>
        <v>0.94889715406061814</v>
      </c>
      <c r="AK281" s="9">
        <f t="shared" si="178"/>
        <v>0</v>
      </c>
      <c r="AL281" s="9">
        <f t="shared" si="155"/>
        <v>1.0093444014198827</v>
      </c>
      <c r="AM281" s="9">
        <f t="shared" si="179"/>
        <v>1.0093444014198827</v>
      </c>
      <c r="AN281" s="9">
        <f t="shared" si="180"/>
        <v>0</v>
      </c>
      <c r="AO281" s="9">
        <f t="shared" si="156"/>
        <v>0.8404991011680818</v>
      </c>
      <c r="AP281" s="9">
        <f t="shared" si="181"/>
        <v>0.8404991011680818</v>
      </c>
      <c r="AQ281" s="9">
        <f t="shared" si="182"/>
        <v>0</v>
      </c>
      <c r="AR281" s="10"/>
      <c r="AS281" s="10"/>
    </row>
    <row r="282" spans="2:47" x14ac:dyDescent="0.2">
      <c r="B282" s="107">
        <v>42370</v>
      </c>
      <c r="C282" s="109">
        <v>80.988253623921409</v>
      </c>
      <c r="D282" s="102">
        <v>80.988253623921409</v>
      </c>
      <c r="E282" s="20">
        <f t="shared" si="184"/>
        <v>0</v>
      </c>
      <c r="F282" s="8">
        <v>42400</v>
      </c>
      <c r="G282" s="9">
        <f t="shared" si="157"/>
        <v>0.5409098778633159</v>
      </c>
      <c r="H282" s="9">
        <f t="shared" si="183"/>
        <v>0.5409098778633159</v>
      </c>
      <c r="I282" s="9">
        <f t="shared" si="158"/>
        <v>0</v>
      </c>
      <c r="J282" s="10"/>
      <c r="K282" s="9">
        <f t="shared" si="159"/>
        <v>0.56798911345449099</v>
      </c>
      <c r="L282" s="9">
        <f t="shared" si="160"/>
        <v>0.56798911345449099</v>
      </c>
      <c r="M282" s="9">
        <f t="shared" si="161"/>
        <v>0</v>
      </c>
      <c r="N282" s="11">
        <f t="shared" si="162"/>
        <v>1.2750854816009607</v>
      </c>
      <c r="O282" s="11">
        <f t="shared" si="163"/>
        <v>1.2750854816009607</v>
      </c>
      <c r="P282" s="11">
        <f t="shared" si="164"/>
        <v>0</v>
      </c>
      <c r="Q282" s="11">
        <f t="shared" si="148"/>
        <v>1.1502784935785098</v>
      </c>
      <c r="R282" s="11">
        <f t="shared" si="165"/>
        <v>1.1502784935785098</v>
      </c>
      <c r="S282" s="11">
        <f t="shared" si="166"/>
        <v>0</v>
      </c>
      <c r="T282" s="11">
        <f t="shared" si="167"/>
        <v>0.64351488078864816</v>
      </c>
      <c r="U282" s="11">
        <f t="shared" si="168"/>
        <v>0.64351488078864816</v>
      </c>
      <c r="V282" s="11">
        <f t="shared" si="149"/>
        <v>0</v>
      </c>
      <c r="W282" s="11">
        <f t="shared" si="169"/>
        <v>1.0402748868657388</v>
      </c>
      <c r="X282" s="11">
        <f t="shared" si="170"/>
        <v>1.0402748868657388</v>
      </c>
      <c r="Y282" s="11">
        <f t="shared" si="150"/>
        <v>0</v>
      </c>
      <c r="Z282" s="11">
        <f t="shared" si="171"/>
        <v>1.2180846229154927</v>
      </c>
      <c r="AA282" s="11">
        <f t="shared" si="172"/>
        <v>1.2180846229154927</v>
      </c>
      <c r="AB282" s="11">
        <f t="shared" si="151"/>
        <v>0</v>
      </c>
      <c r="AC282" s="9">
        <f t="shared" si="173"/>
        <v>0.60591930533472005</v>
      </c>
      <c r="AD282" s="9">
        <f t="shared" si="174"/>
        <v>0.60591930533472005</v>
      </c>
      <c r="AE282" s="9">
        <f t="shared" si="152"/>
        <v>0</v>
      </c>
      <c r="AF282" s="9">
        <f t="shared" si="153"/>
        <v>0.72357463896183671</v>
      </c>
      <c r="AG282" s="9">
        <f t="shared" si="175"/>
        <v>0.72357463896183671</v>
      </c>
      <c r="AH282" s="9">
        <f t="shared" si="176"/>
        <v>0</v>
      </c>
      <c r="AI282" s="9">
        <f t="shared" si="154"/>
        <v>0.78797904042258549</v>
      </c>
      <c r="AJ282" s="9">
        <f t="shared" si="177"/>
        <v>0.78797904042258549</v>
      </c>
      <c r="AK282" s="9">
        <f t="shared" si="178"/>
        <v>0</v>
      </c>
      <c r="AL282" s="9">
        <f t="shared" si="155"/>
        <v>0.8434352306604429</v>
      </c>
      <c r="AM282" s="9">
        <f t="shared" si="179"/>
        <v>0.8434352306604429</v>
      </c>
      <c r="AN282" s="9">
        <f t="shared" si="180"/>
        <v>0</v>
      </c>
      <c r="AO282" s="9">
        <f t="shared" si="156"/>
        <v>0.68853128547530451</v>
      </c>
      <c r="AP282" s="9">
        <f t="shared" si="181"/>
        <v>0.68853128547530451</v>
      </c>
      <c r="AQ282" s="9">
        <f t="shared" si="182"/>
        <v>0</v>
      </c>
      <c r="AR282" s="10"/>
      <c r="AS282" s="10"/>
      <c r="AT282" s="114"/>
      <c r="AU282" s="115"/>
    </row>
    <row r="283" spans="2:47" x14ac:dyDescent="0.2">
      <c r="B283" s="107">
        <v>42401</v>
      </c>
      <c r="C283" s="109">
        <v>85.037666305117483</v>
      </c>
      <c r="D283" s="102">
        <v>85.037666305117483</v>
      </c>
      <c r="E283" s="20">
        <f t="shared" si="184"/>
        <v>0</v>
      </c>
      <c r="F283" s="8">
        <v>42429</v>
      </c>
      <c r="G283" s="9">
        <f t="shared" si="157"/>
        <v>0.4675332170126818</v>
      </c>
      <c r="H283" s="9">
        <f t="shared" si="183"/>
        <v>0.4675332170126818</v>
      </c>
      <c r="I283" s="9">
        <f t="shared" si="158"/>
        <v>0</v>
      </c>
      <c r="J283" s="10"/>
      <c r="K283" s="9">
        <f t="shared" si="159"/>
        <v>0.49332296519475327</v>
      </c>
      <c r="L283" s="9">
        <f t="shared" si="160"/>
        <v>0.49332296519475327</v>
      </c>
      <c r="M283" s="9">
        <f t="shared" si="161"/>
        <v>0</v>
      </c>
      <c r="N283" s="11">
        <f t="shared" si="162"/>
        <v>1.1667480777152006</v>
      </c>
      <c r="O283" s="11">
        <f t="shared" si="163"/>
        <v>1.1667480777152006</v>
      </c>
      <c r="P283" s="11">
        <f t="shared" si="164"/>
        <v>0</v>
      </c>
      <c r="Q283" s="11">
        <f t="shared" si="148"/>
        <v>1.0478842795985805</v>
      </c>
      <c r="R283" s="11">
        <f t="shared" si="165"/>
        <v>1.0478842795985805</v>
      </c>
      <c r="S283" s="11">
        <f t="shared" si="166"/>
        <v>0</v>
      </c>
      <c r="T283" s="11">
        <f t="shared" si="167"/>
        <v>0.56525226741776025</v>
      </c>
      <c r="U283" s="11">
        <f t="shared" si="168"/>
        <v>0.56525226741776025</v>
      </c>
      <c r="V283" s="11">
        <f t="shared" si="149"/>
        <v>0</v>
      </c>
      <c r="W283" s="11">
        <f t="shared" si="169"/>
        <v>0.94311893987213202</v>
      </c>
      <c r="X283" s="11">
        <f t="shared" si="170"/>
        <v>0.94311893987213202</v>
      </c>
      <c r="Y283" s="11">
        <f t="shared" si="150"/>
        <v>0</v>
      </c>
      <c r="Z283" s="11">
        <f t="shared" si="171"/>
        <v>1.1124615456338023</v>
      </c>
      <c r="AA283" s="11">
        <f t="shared" si="172"/>
        <v>1.1124615456338023</v>
      </c>
      <c r="AB283" s="11">
        <f t="shared" si="151"/>
        <v>0</v>
      </c>
      <c r="AC283" s="9">
        <f t="shared" si="173"/>
        <v>0.52944695746163806</v>
      </c>
      <c r="AD283" s="9">
        <f t="shared" si="174"/>
        <v>0.52944695746163806</v>
      </c>
      <c r="AE283" s="9">
        <f t="shared" si="152"/>
        <v>0</v>
      </c>
      <c r="AF283" s="9">
        <f t="shared" si="153"/>
        <v>0.64149965615413018</v>
      </c>
      <c r="AG283" s="9">
        <f t="shared" si="175"/>
        <v>0.64149965615413018</v>
      </c>
      <c r="AH283" s="9">
        <f t="shared" si="176"/>
        <v>0</v>
      </c>
      <c r="AI283" s="9">
        <f t="shared" si="154"/>
        <v>0.7028371813548433</v>
      </c>
      <c r="AJ283" s="9">
        <f t="shared" si="177"/>
        <v>0.7028371813548433</v>
      </c>
      <c r="AK283" s="9">
        <f t="shared" si="178"/>
        <v>0</v>
      </c>
      <c r="AL283" s="9">
        <f t="shared" si="155"/>
        <v>0.7556526006289932</v>
      </c>
      <c r="AM283" s="9">
        <f t="shared" si="179"/>
        <v>0.7556526006289932</v>
      </c>
      <c r="AN283" s="9">
        <f t="shared" si="180"/>
        <v>0</v>
      </c>
      <c r="AO283" s="9">
        <f t="shared" si="156"/>
        <v>0.60812503378600424</v>
      </c>
      <c r="AP283" s="9">
        <f t="shared" si="181"/>
        <v>0.60812503378600424</v>
      </c>
      <c r="AQ283" s="9">
        <f t="shared" si="182"/>
        <v>0</v>
      </c>
      <c r="AR283" s="10"/>
      <c r="AS283" s="10"/>
      <c r="AT283" s="114"/>
      <c r="AU283" s="115"/>
    </row>
    <row r="284" spans="2:47" x14ac:dyDescent="0.2">
      <c r="B284" s="107">
        <v>42430</v>
      </c>
      <c r="C284" s="109">
        <v>87.078570296440319</v>
      </c>
      <c r="D284" s="102">
        <v>87.078570296440319</v>
      </c>
      <c r="E284" s="20">
        <f t="shared" si="184"/>
        <v>0</v>
      </c>
      <c r="F284" s="8">
        <v>42460</v>
      </c>
      <c r="G284" s="9">
        <f t="shared" si="157"/>
        <v>0.43313790723894674</v>
      </c>
      <c r="H284" s="9">
        <f t="shared" si="183"/>
        <v>0.43313790723894674</v>
      </c>
      <c r="I284" s="9">
        <f t="shared" si="158"/>
        <v>0</v>
      </c>
      <c r="J284" s="10"/>
      <c r="K284" s="9">
        <f t="shared" si="159"/>
        <v>0.45832320819800088</v>
      </c>
      <c r="L284" s="9">
        <f t="shared" si="160"/>
        <v>0.45832320819800088</v>
      </c>
      <c r="M284" s="9">
        <f t="shared" si="161"/>
        <v>0</v>
      </c>
      <c r="N284" s="11">
        <f t="shared" si="162"/>
        <v>1.1159649196437504</v>
      </c>
      <c r="O284" s="11">
        <f t="shared" si="163"/>
        <v>1.1159649196437504</v>
      </c>
      <c r="P284" s="11">
        <f t="shared" si="164"/>
        <v>0</v>
      </c>
      <c r="Q284" s="11">
        <f t="shared" si="148"/>
        <v>0.99988699179548846</v>
      </c>
      <c r="R284" s="11">
        <f t="shared" si="165"/>
        <v>0.99988699179548846</v>
      </c>
      <c r="S284" s="11">
        <f t="shared" si="166"/>
        <v>0</v>
      </c>
      <c r="T284" s="11">
        <f t="shared" si="167"/>
        <v>0.52856666740015612</v>
      </c>
      <c r="U284" s="11">
        <f t="shared" si="168"/>
        <v>0.52856666740015612</v>
      </c>
      <c r="V284" s="11">
        <f t="shared" si="149"/>
        <v>0</v>
      </c>
      <c r="W284" s="11">
        <f t="shared" si="169"/>
        <v>0.89757708971887862</v>
      </c>
      <c r="X284" s="11">
        <f t="shared" si="170"/>
        <v>0.89757708971887862</v>
      </c>
      <c r="Y284" s="11">
        <f t="shared" si="150"/>
        <v>0</v>
      </c>
      <c r="Z284" s="11">
        <f t="shared" si="171"/>
        <v>1.0629507281580097</v>
      </c>
      <c r="AA284" s="11">
        <f t="shared" si="172"/>
        <v>1.0629507281580097</v>
      </c>
      <c r="AB284" s="11">
        <f t="shared" si="151"/>
        <v>0</v>
      </c>
      <c r="AC284" s="9">
        <f t="shared" si="173"/>
        <v>0.49360054439613066</v>
      </c>
      <c r="AD284" s="9">
        <f t="shared" si="174"/>
        <v>0.49360054439613066</v>
      </c>
      <c r="AE284" s="9">
        <f t="shared" si="152"/>
        <v>0</v>
      </c>
      <c r="AF284" s="9">
        <f t="shared" si="153"/>
        <v>0.60302700796301734</v>
      </c>
      <c r="AG284" s="9">
        <f t="shared" si="175"/>
        <v>0.60302700796301734</v>
      </c>
      <c r="AH284" s="9">
        <f t="shared" si="176"/>
        <v>0</v>
      </c>
      <c r="AI284" s="9">
        <f t="shared" si="154"/>
        <v>0.66292693491683896</v>
      </c>
      <c r="AJ284" s="9">
        <f t="shared" si="177"/>
        <v>0.66292693491683896</v>
      </c>
      <c r="AK284" s="9">
        <f t="shared" si="178"/>
        <v>0</v>
      </c>
      <c r="AL284" s="9">
        <f t="shared" si="155"/>
        <v>0.71450449280175077</v>
      </c>
      <c r="AM284" s="9">
        <f t="shared" si="179"/>
        <v>0.71450449280175077</v>
      </c>
      <c r="AN284" s="9">
        <f t="shared" si="180"/>
        <v>0</v>
      </c>
      <c r="AO284" s="9">
        <f t="shared" si="156"/>
        <v>0.57043460330664453</v>
      </c>
      <c r="AP284" s="9">
        <f t="shared" si="181"/>
        <v>0.57043460330664453</v>
      </c>
      <c r="AQ284" s="9">
        <f t="shared" si="182"/>
        <v>0</v>
      </c>
      <c r="AR284" s="10"/>
      <c r="AS284" s="10"/>
      <c r="AT284" s="114"/>
      <c r="AU284" s="115"/>
    </row>
    <row r="285" spans="2:47" x14ac:dyDescent="0.2">
      <c r="B285" s="107">
        <v>42461</v>
      </c>
      <c r="C285" s="109">
        <v>88.384748850886908</v>
      </c>
      <c r="D285" s="102">
        <v>88.384748850886908</v>
      </c>
      <c r="E285" s="20">
        <f t="shared" si="184"/>
        <v>0</v>
      </c>
      <c r="F285" s="8">
        <v>42490</v>
      </c>
      <c r="G285" s="9">
        <f t="shared" si="157"/>
        <v>0.4119585292994552</v>
      </c>
      <c r="H285" s="9">
        <f t="shared" si="183"/>
        <v>0.4119585292994552</v>
      </c>
      <c r="I285" s="9">
        <f t="shared" si="158"/>
        <v>0</v>
      </c>
      <c r="J285" s="10"/>
      <c r="K285" s="9">
        <f t="shared" si="159"/>
        <v>0.43677163369261196</v>
      </c>
      <c r="L285" s="9">
        <f t="shared" si="160"/>
        <v>0.43677163369261196</v>
      </c>
      <c r="M285" s="9">
        <f t="shared" si="161"/>
        <v>0</v>
      </c>
      <c r="N285" s="11">
        <f t="shared" si="162"/>
        <v>1.0846945021120695</v>
      </c>
      <c r="O285" s="11">
        <f t="shared" si="163"/>
        <v>1.0846945021120695</v>
      </c>
      <c r="P285" s="11">
        <f t="shared" si="164"/>
        <v>0</v>
      </c>
      <c r="Q285" s="11">
        <f t="shared" si="148"/>
        <v>0.97033201162117111</v>
      </c>
      <c r="R285" s="11">
        <f t="shared" si="165"/>
        <v>0.97033201162117111</v>
      </c>
      <c r="S285" s="11">
        <f t="shared" si="166"/>
        <v>0</v>
      </c>
      <c r="T285" s="11">
        <f t="shared" si="167"/>
        <v>0.50597701221690294</v>
      </c>
      <c r="U285" s="11">
        <f t="shared" si="168"/>
        <v>0.50597701221690294</v>
      </c>
      <c r="V285" s="11">
        <f t="shared" si="149"/>
        <v>0</v>
      </c>
      <c r="W285" s="11">
        <f t="shared" si="169"/>
        <v>0.86953407854076747</v>
      </c>
      <c r="X285" s="11">
        <f t="shared" si="170"/>
        <v>0.86953407854076747</v>
      </c>
      <c r="Y285" s="11">
        <f t="shared" si="150"/>
        <v>0</v>
      </c>
      <c r="Z285" s="11">
        <f t="shared" si="171"/>
        <v>1.0324637715842466</v>
      </c>
      <c r="AA285" s="11">
        <f t="shared" si="172"/>
        <v>1.0324637715842466</v>
      </c>
      <c r="AB285" s="11">
        <f t="shared" si="151"/>
        <v>0</v>
      </c>
      <c r="AC285" s="9">
        <f t="shared" si="173"/>
        <v>0.4715276299469271</v>
      </c>
      <c r="AD285" s="9">
        <f t="shared" si="174"/>
        <v>0.4715276299469271</v>
      </c>
      <c r="AE285" s="9">
        <f t="shared" si="152"/>
        <v>0</v>
      </c>
      <c r="AF285" s="9">
        <f t="shared" si="153"/>
        <v>0.57933695365814564</v>
      </c>
      <c r="AG285" s="9">
        <f t="shared" si="175"/>
        <v>0.57933695365814564</v>
      </c>
      <c r="AH285" s="9">
        <f t="shared" si="176"/>
        <v>0</v>
      </c>
      <c r="AI285" s="9">
        <f t="shared" si="154"/>
        <v>0.63835166001659038</v>
      </c>
      <c r="AJ285" s="9">
        <f t="shared" si="177"/>
        <v>0.63835166001659038</v>
      </c>
      <c r="AK285" s="9">
        <f t="shared" si="178"/>
        <v>0</v>
      </c>
      <c r="AL285" s="9">
        <f t="shared" si="155"/>
        <v>0.68916698798202081</v>
      </c>
      <c r="AM285" s="9">
        <f t="shared" si="179"/>
        <v>0.68916698798202081</v>
      </c>
      <c r="AN285" s="9">
        <f t="shared" si="180"/>
        <v>0</v>
      </c>
      <c r="AO285" s="9">
        <f t="shared" si="156"/>
        <v>0.54722621015432993</v>
      </c>
      <c r="AP285" s="9">
        <f t="shared" si="181"/>
        <v>0.54722621015432993</v>
      </c>
      <c r="AQ285" s="9">
        <f t="shared" si="182"/>
        <v>0</v>
      </c>
      <c r="AR285" s="10"/>
      <c r="AS285" s="10"/>
      <c r="AT285" s="114"/>
      <c r="AU285" s="115"/>
    </row>
    <row r="286" spans="2:47" x14ac:dyDescent="0.2">
      <c r="B286" s="107">
        <v>42491</v>
      </c>
      <c r="C286" s="109">
        <v>91.566599809518848</v>
      </c>
      <c r="D286" s="102">
        <v>91.566599809518848</v>
      </c>
      <c r="E286" s="20">
        <f t="shared" si="184"/>
        <v>0</v>
      </c>
      <c r="F286" s="8">
        <v>42521</v>
      </c>
      <c r="G286" s="9">
        <f t="shared" si="157"/>
        <v>0.36289433330063225</v>
      </c>
      <c r="H286" s="9">
        <f t="shared" si="183"/>
        <v>0.36289433330063225</v>
      </c>
      <c r="I286" s="9">
        <f t="shared" si="158"/>
        <v>0</v>
      </c>
      <c r="J286" s="10"/>
      <c r="K286" s="9">
        <f t="shared" si="159"/>
        <v>0.38684520626699981</v>
      </c>
      <c r="L286" s="9">
        <f t="shared" si="160"/>
        <v>0.38684520626699981</v>
      </c>
      <c r="M286" s="9">
        <f t="shared" si="161"/>
        <v>0</v>
      </c>
      <c r="N286" s="11">
        <f t="shared" si="162"/>
        <v>1.0122533804170555</v>
      </c>
      <c r="O286" s="11">
        <f t="shared" si="163"/>
        <v>1.0122533804170555</v>
      </c>
      <c r="P286" s="11">
        <f t="shared" si="164"/>
        <v>0</v>
      </c>
      <c r="Q286" s="11">
        <f t="shared" si="148"/>
        <v>0.90186487608221144</v>
      </c>
      <c r="R286" s="11">
        <f t="shared" si="165"/>
        <v>0.90186487608221144</v>
      </c>
      <c r="S286" s="11">
        <f t="shared" si="166"/>
        <v>0</v>
      </c>
      <c r="T286" s="11">
        <f t="shared" si="167"/>
        <v>0.45364576468813</v>
      </c>
      <c r="U286" s="11">
        <f t="shared" si="168"/>
        <v>0.45364576468813</v>
      </c>
      <c r="V286" s="11">
        <f t="shared" si="149"/>
        <v>0</v>
      </c>
      <c r="W286" s="11">
        <f t="shared" si="169"/>
        <v>0.80456957388104944</v>
      </c>
      <c r="X286" s="11">
        <f t="shared" si="170"/>
        <v>0.80456957388104944</v>
      </c>
      <c r="Y286" s="11">
        <f t="shared" si="150"/>
        <v>0</v>
      </c>
      <c r="Z286" s="11">
        <f t="shared" si="171"/>
        <v>0.96183761735931106</v>
      </c>
      <c r="AA286" s="11">
        <f t="shared" si="172"/>
        <v>0.96183761735931106</v>
      </c>
      <c r="AB286" s="11">
        <f t="shared" si="151"/>
        <v>0</v>
      </c>
      <c r="AC286" s="9">
        <f t="shared" si="173"/>
        <v>0.4203934651997363</v>
      </c>
      <c r="AD286" s="9">
        <f t="shared" si="174"/>
        <v>0.4203934651997363</v>
      </c>
      <c r="AE286" s="9">
        <f t="shared" si="152"/>
        <v>0</v>
      </c>
      <c r="AF286" s="9">
        <f t="shared" si="153"/>
        <v>0.52445651897504386</v>
      </c>
      <c r="AG286" s="9">
        <f t="shared" si="175"/>
        <v>0.52445651897504386</v>
      </c>
      <c r="AH286" s="9">
        <f t="shared" si="176"/>
        <v>0</v>
      </c>
      <c r="AI286" s="9">
        <f t="shared" si="154"/>
        <v>0.58142052125153487</v>
      </c>
      <c r="AJ286" s="9">
        <f t="shared" si="177"/>
        <v>0.58142052125153487</v>
      </c>
      <c r="AK286" s="9">
        <f t="shared" si="178"/>
        <v>0</v>
      </c>
      <c r="AL286" s="9">
        <f t="shared" si="155"/>
        <v>0.63047006561971108</v>
      </c>
      <c r="AM286" s="9">
        <f t="shared" si="179"/>
        <v>0.63047006561971108</v>
      </c>
      <c r="AN286" s="9">
        <f t="shared" si="180"/>
        <v>0</v>
      </c>
      <c r="AO286" s="9">
        <f t="shared" si="156"/>
        <v>0.49346159281305946</v>
      </c>
      <c r="AP286" s="9">
        <f t="shared" si="181"/>
        <v>0.49346159281305946</v>
      </c>
      <c r="AQ286" s="9">
        <f t="shared" si="182"/>
        <v>0</v>
      </c>
      <c r="AR286" s="10"/>
      <c r="AS286" s="10"/>
      <c r="AT286" s="114"/>
      <c r="AU286" s="115"/>
    </row>
    <row r="287" spans="2:47" x14ac:dyDescent="0.2">
      <c r="B287" s="107">
        <v>42522</v>
      </c>
      <c r="C287" s="109">
        <v>94.222031203994888</v>
      </c>
      <c r="D287" s="102">
        <v>94.222031203994888</v>
      </c>
      <c r="E287" s="20">
        <f t="shared" si="184"/>
        <v>0</v>
      </c>
      <c r="F287" s="8">
        <v>42551</v>
      </c>
      <c r="G287" s="9">
        <f t="shared" si="157"/>
        <v>0.32448428892189729</v>
      </c>
      <c r="H287" s="9">
        <f t="shared" si="183"/>
        <v>0.32448428892189729</v>
      </c>
      <c r="I287" s="9">
        <f t="shared" si="158"/>
        <v>0</v>
      </c>
      <c r="J287" s="10"/>
      <c r="K287" s="9">
        <f t="shared" si="159"/>
        <v>0.34776016158114675</v>
      </c>
      <c r="L287" s="9">
        <f t="shared" si="160"/>
        <v>0.34776016158114675</v>
      </c>
      <c r="M287" s="9">
        <f t="shared" si="161"/>
        <v>0</v>
      </c>
      <c r="N287" s="11">
        <f t="shared" si="162"/>
        <v>0.95554264374835318</v>
      </c>
      <c r="O287" s="11">
        <f t="shared" si="163"/>
        <v>0.95554264374835318</v>
      </c>
      <c r="P287" s="11">
        <f t="shared" si="164"/>
        <v>0</v>
      </c>
      <c r="Q287" s="11">
        <f t="shared" si="148"/>
        <v>0.84826518569699849</v>
      </c>
      <c r="R287" s="11">
        <f t="shared" si="165"/>
        <v>0.84826518569699849</v>
      </c>
      <c r="S287" s="11">
        <f t="shared" si="166"/>
        <v>0</v>
      </c>
      <c r="T287" s="11">
        <f t="shared" si="167"/>
        <v>0.41267809979410108</v>
      </c>
      <c r="U287" s="11">
        <f t="shared" si="168"/>
        <v>0.41267809979410108</v>
      </c>
      <c r="V287" s="11">
        <f t="shared" si="149"/>
        <v>0</v>
      </c>
      <c r="W287" s="11">
        <f t="shared" si="169"/>
        <v>0.75371192796992181</v>
      </c>
      <c r="X287" s="11">
        <f t="shared" si="170"/>
        <v>0.75371192796992181</v>
      </c>
      <c r="Y287" s="11">
        <f t="shared" si="150"/>
        <v>0</v>
      </c>
      <c r="Z287" s="11">
        <f t="shared" si="171"/>
        <v>0.90654773309942782</v>
      </c>
      <c r="AA287" s="11">
        <f t="shared" si="172"/>
        <v>0.90654773309942782</v>
      </c>
      <c r="AB287" s="11">
        <f t="shared" si="151"/>
        <v>0</v>
      </c>
      <c r="AC287" s="9">
        <f t="shared" si="173"/>
        <v>0.38036293994143477</v>
      </c>
      <c r="AD287" s="9">
        <f t="shared" si="174"/>
        <v>0.38036293994143477</v>
      </c>
      <c r="AE287" s="9">
        <f t="shared" si="152"/>
        <v>0</v>
      </c>
      <c r="AF287" s="9">
        <f t="shared" si="153"/>
        <v>0.48149321571918735</v>
      </c>
      <c r="AG287" s="9">
        <f t="shared" si="175"/>
        <v>0.48149321571918735</v>
      </c>
      <c r="AH287" s="9">
        <f t="shared" si="176"/>
        <v>0</v>
      </c>
      <c r="AI287" s="9">
        <f t="shared" si="154"/>
        <v>0.53685181851461117</v>
      </c>
      <c r="AJ287" s="9">
        <f t="shared" si="177"/>
        <v>0.53685181851461117</v>
      </c>
      <c r="AK287" s="9">
        <f t="shared" si="178"/>
        <v>0</v>
      </c>
      <c r="AL287" s="9">
        <f t="shared" si="155"/>
        <v>0.58451901420768815</v>
      </c>
      <c r="AM287" s="9">
        <f t="shared" si="179"/>
        <v>0.58451901420768815</v>
      </c>
      <c r="AN287" s="9">
        <f t="shared" si="180"/>
        <v>0</v>
      </c>
      <c r="AO287" s="9">
        <f t="shared" si="156"/>
        <v>0.45137181031395501</v>
      </c>
      <c r="AP287" s="9">
        <f t="shared" si="181"/>
        <v>0.45137181031395501</v>
      </c>
      <c r="AQ287" s="9">
        <f t="shared" si="182"/>
        <v>0</v>
      </c>
      <c r="AR287" s="10"/>
      <c r="AS287" s="10"/>
      <c r="AT287" s="114"/>
      <c r="AU287" s="115"/>
    </row>
    <row r="288" spans="2:47" x14ac:dyDescent="0.2">
      <c r="B288" s="107">
        <v>42552</v>
      </c>
      <c r="C288" s="109">
        <v>96.766026046502745</v>
      </c>
      <c r="D288" s="102">
        <v>96.766026046502745</v>
      </c>
      <c r="E288" s="20">
        <f t="shared" si="184"/>
        <v>0</v>
      </c>
      <c r="F288" s="8">
        <v>42582</v>
      </c>
      <c r="G288" s="9">
        <f t="shared" si="157"/>
        <v>0.28966337772336659</v>
      </c>
      <c r="H288" s="9">
        <f t="shared" si="183"/>
        <v>0.28966337772336659</v>
      </c>
      <c r="I288" s="9">
        <f t="shared" si="158"/>
        <v>0</v>
      </c>
      <c r="J288" s="10"/>
      <c r="K288" s="9">
        <f t="shared" si="159"/>
        <v>0.31232732383753326</v>
      </c>
      <c r="L288" s="9">
        <f t="shared" si="160"/>
        <v>0.31232732383753326</v>
      </c>
      <c r="M288" s="9">
        <f t="shared" si="161"/>
        <v>0</v>
      </c>
      <c r="N288" s="11">
        <f t="shared" si="162"/>
        <v>0.90413110394192153</v>
      </c>
      <c r="O288" s="11">
        <f t="shared" si="163"/>
        <v>0.90413110394192153</v>
      </c>
      <c r="P288" s="11">
        <f t="shared" si="164"/>
        <v>0</v>
      </c>
      <c r="Q288" s="11">
        <f t="shared" si="148"/>
        <v>0.79967398802044665</v>
      </c>
      <c r="R288" s="11">
        <f t="shared" si="165"/>
        <v>0.79967398802044665</v>
      </c>
      <c r="S288" s="11">
        <f t="shared" si="166"/>
        <v>0</v>
      </c>
      <c r="T288" s="11">
        <f t="shared" si="167"/>
        <v>0.37553855870895925</v>
      </c>
      <c r="U288" s="11">
        <f t="shared" si="168"/>
        <v>0.37553855870895925</v>
      </c>
      <c r="V288" s="11">
        <f t="shared" si="149"/>
        <v>0</v>
      </c>
      <c r="W288" s="11">
        <f t="shared" si="169"/>
        <v>0.70760655109047899</v>
      </c>
      <c r="X288" s="11">
        <f t="shared" si="170"/>
        <v>0.70760655109047899</v>
      </c>
      <c r="Y288" s="11">
        <f t="shared" si="150"/>
        <v>0</v>
      </c>
      <c r="Z288" s="11">
        <f t="shared" si="171"/>
        <v>0.85642427760411666</v>
      </c>
      <c r="AA288" s="11">
        <f t="shared" si="172"/>
        <v>0.85642427760411666</v>
      </c>
      <c r="AB288" s="11">
        <f t="shared" si="151"/>
        <v>0</v>
      </c>
      <c r="AC288" s="9">
        <f t="shared" si="173"/>
        <v>0.34407296975796964</v>
      </c>
      <c r="AD288" s="9">
        <f t="shared" si="174"/>
        <v>0.34407296975796964</v>
      </c>
      <c r="AE288" s="9">
        <f t="shared" si="152"/>
        <v>0</v>
      </c>
      <c r="AF288" s="9">
        <f t="shared" si="153"/>
        <v>0.44254451384536275</v>
      </c>
      <c r="AG288" s="9">
        <f t="shared" si="175"/>
        <v>0.44254451384536275</v>
      </c>
      <c r="AH288" s="9">
        <f t="shared" si="176"/>
        <v>0</v>
      </c>
      <c r="AI288" s="9">
        <f t="shared" si="154"/>
        <v>0.49644772980974805</v>
      </c>
      <c r="AJ288" s="9">
        <f t="shared" si="177"/>
        <v>0.49644772980974805</v>
      </c>
      <c r="AK288" s="9">
        <f t="shared" si="178"/>
        <v>0</v>
      </c>
      <c r="AL288" s="9">
        <f t="shared" si="155"/>
        <v>0.54286174703767109</v>
      </c>
      <c r="AM288" s="9">
        <f t="shared" si="179"/>
        <v>0.54286174703767109</v>
      </c>
      <c r="AN288" s="9">
        <f t="shared" si="180"/>
        <v>0</v>
      </c>
      <c r="AO288" s="9">
        <f t="shared" si="156"/>
        <v>0.41321500517425025</v>
      </c>
      <c r="AP288" s="9">
        <f t="shared" si="181"/>
        <v>0.41321500517425025</v>
      </c>
      <c r="AQ288" s="9">
        <f t="shared" si="182"/>
        <v>0</v>
      </c>
      <c r="AR288" s="10"/>
      <c r="AS288" s="10"/>
      <c r="AT288" s="114"/>
      <c r="AU288" s="115"/>
    </row>
    <row r="289" spans="2:47" x14ac:dyDescent="0.2">
      <c r="B289" s="107">
        <v>42583</v>
      </c>
      <c r="C289" s="109">
        <v>97.153090150688755</v>
      </c>
      <c r="D289" s="102">
        <v>97.153090150688755</v>
      </c>
      <c r="E289" s="20">
        <f t="shared" si="184"/>
        <v>0</v>
      </c>
      <c r="F289" s="8">
        <v>42613</v>
      </c>
      <c r="G289" s="9">
        <f t="shared" si="157"/>
        <v>0.28452527661689886</v>
      </c>
      <c r="H289" s="9">
        <f t="shared" si="183"/>
        <v>0.28452527661689886</v>
      </c>
      <c r="I289" s="9">
        <f t="shared" si="158"/>
        <v>0</v>
      </c>
      <c r="J289" s="10"/>
      <c r="K289" s="9">
        <f t="shared" si="159"/>
        <v>0.30709892812503314</v>
      </c>
      <c r="L289" s="9">
        <f t="shared" si="160"/>
        <v>0.30709892812503314</v>
      </c>
      <c r="M289" s="9">
        <f t="shared" si="161"/>
        <v>0</v>
      </c>
      <c r="N289" s="11">
        <f t="shared" si="162"/>
        <v>0.8965449242449417</v>
      </c>
      <c r="O289" s="11">
        <f t="shared" si="163"/>
        <v>0.8965449242449417</v>
      </c>
      <c r="P289" s="11">
        <f t="shared" si="164"/>
        <v>0</v>
      </c>
      <c r="Q289" s="11">
        <f t="shared" si="148"/>
        <v>0.79250397213191892</v>
      </c>
      <c r="R289" s="11">
        <f t="shared" si="165"/>
        <v>0.79250397213191892</v>
      </c>
      <c r="S289" s="11">
        <f t="shared" si="166"/>
        <v>0</v>
      </c>
      <c r="T289" s="11">
        <f t="shared" si="167"/>
        <v>0.37005832540732997</v>
      </c>
      <c r="U289" s="11">
        <f t="shared" si="168"/>
        <v>0.37005832540732997</v>
      </c>
      <c r="V289" s="11">
        <f t="shared" si="149"/>
        <v>0</v>
      </c>
      <c r="W289" s="11">
        <f t="shared" si="169"/>
        <v>0.70080333773952086</v>
      </c>
      <c r="X289" s="11">
        <f t="shared" si="170"/>
        <v>0.70080333773952086</v>
      </c>
      <c r="Y289" s="11">
        <f t="shared" si="150"/>
        <v>0</v>
      </c>
      <c r="Z289" s="11">
        <f t="shared" si="171"/>
        <v>0.84902816494433941</v>
      </c>
      <c r="AA289" s="11">
        <f t="shared" si="172"/>
        <v>0.84902816494433941</v>
      </c>
      <c r="AB289" s="11">
        <f t="shared" si="151"/>
        <v>0</v>
      </c>
      <c r="AC289" s="9">
        <f t="shared" si="173"/>
        <v>0.33871809736849579</v>
      </c>
      <c r="AD289" s="9">
        <f t="shared" si="174"/>
        <v>0.33871809736849579</v>
      </c>
      <c r="AE289" s="9">
        <f t="shared" si="152"/>
        <v>0</v>
      </c>
      <c r="AF289" s="9">
        <f t="shared" si="153"/>
        <v>0.43679732454717413</v>
      </c>
      <c r="AG289" s="9">
        <f t="shared" si="175"/>
        <v>0.43679732454717413</v>
      </c>
      <c r="AH289" s="9">
        <f t="shared" si="176"/>
        <v>0</v>
      </c>
      <c r="AI289" s="9">
        <f t="shared" si="154"/>
        <v>0.49048578666309584</v>
      </c>
      <c r="AJ289" s="9">
        <f t="shared" si="177"/>
        <v>0.49048578666309584</v>
      </c>
      <c r="AK289" s="9">
        <f t="shared" si="178"/>
        <v>0</v>
      </c>
      <c r="AL289" s="9">
        <f t="shared" si="155"/>
        <v>0.53671488748772034</v>
      </c>
      <c r="AM289" s="9">
        <f t="shared" si="179"/>
        <v>0.53671488748772034</v>
      </c>
      <c r="AN289" s="9">
        <f t="shared" si="180"/>
        <v>0</v>
      </c>
      <c r="AO289" s="9">
        <f t="shared" si="156"/>
        <v>0.40758466650821745</v>
      </c>
      <c r="AP289" s="9">
        <f t="shared" si="181"/>
        <v>0.40758466650821745</v>
      </c>
      <c r="AQ289" s="9">
        <f t="shared" si="182"/>
        <v>0</v>
      </c>
      <c r="AR289" s="10"/>
      <c r="AS289" s="10"/>
      <c r="AT289" s="114"/>
      <c r="AU289" s="115"/>
    </row>
    <row r="290" spans="2:47" x14ac:dyDescent="0.2">
      <c r="B290" s="107">
        <v>42614</v>
      </c>
      <c r="C290" s="109">
        <v>97.541702511291518</v>
      </c>
      <c r="D290" s="102">
        <v>97.541702511291518</v>
      </c>
      <c r="E290" s="20">
        <f t="shared" si="184"/>
        <v>0</v>
      </c>
      <c r="F290" s="8">
        <v>42643</v>
      </c>
      <c r="G290" s="9">
        <f t="shared" si="157"/>
        <v>0.27940764603276769</v>
      </c>
      <c r="H290" s="9">
        <f t="shared" si="183"/>
        <v>0.27940764603276769</v>
      </c>
      <c r="I290" s="9">
        <f t="shared" si="158"/>
        <v>0</v>
      </c>
      <c r="J290" s="10"/>
      <c r="K290" s="9">
        <f t="shared" si="159"/>
        <v>0.30189136267433581</v>
      </c>
      <c r="L290" s="9">
        <f t="shared" si="160"/>
        <v>0.30189136267433581</v>
      </c>
      <c r="M290" s="9">
        <f t="shared" si="161"/>
        <v>0</v>
      </c>
      <c r="N290" s="11">
        <f t="shared" si="162"/>
        <v>0.8889889683714558</v>
      </c>
      <c r="O290" s="11">
        <f t="shared" si="163"/>
        <v>0.8889889683714558</v>
      </c>
      <c r="P290" s="11">
        <f t="shared" si="164"/>
        <v>0</v>
      </c>
      <c r="Q290" s="11">
        <f t="shared" si="148"/>
        <v>0.78536252204374368</v>
      </c>
      <c r="R290" s="11">
        <f t="shared" si="165"/>
        <v>0.78536252204374368</v>
      </c>
      <c r="S290" s="11">
        <f t="shared" si="166"/>
        <v>0</v>
      </c>
      <c r="T290" s="11">
        <f t="shared" si="167"/>
        <v>0.36459992570451183</v>
      </c>
      <c r="U290" s="11">
        <f t="shared" si="168"/>
        <v>0.36459992570451183</v>
      </c>
      <c r="V290" s="11">
        <f t="shared" si="149"/>
        <v>0</v>
      </c>
      <c r="W290" s="11">
        <f t="shared" si="169"/>
        <v>0.69402722882422396</v>
      </c>
      <c r="X290" s="11">
        <f t="shared" si="170"/>
        <v>0.69402722882422396</v>
      </c>
      <c r="Y290" s="11">
        <f t="shared" si="150"/>
        <v>0</v>
      </c>
      <c r="Z290" s="11">
        <f t="shared" si="171"/>
        <v>0.84166151886886387</v>
      </c>
      <c r="AA290" s="11">
        <f t="shared" si="172"/>
        <v>0.84166151886886387</v>
      </c>
      <c r="AB290" s="11">
        <f t="shared" si="151"/>
        <v>0</v>
      </c>
      <c r="AC290" s="9">
        <f t="shared" si="173"/>
        <v>0.33338455913196774</v>
      </c>
      <c r="AD290" s="9">
        <f t="shared" si="174"/>
        <v>0.33338455913196774</v>
      </c>
      <c r="AE290" s="9">
        <f t="shared" si="152"/>
        <v>0</v>
      </c>
      <c r="AF290" s="9">
        <f t="shared" si="153"/>
        <v>0.43107303241750383</v>
      </c>
      <c r="AG290" s="9">
        <f t="shared" si="175"/>
        <v>0.43107303241750383</v>
      </c>
      <c r="AH290" s="9">
        <f t="shared" si="176"/>
        <v>0</v>
      </c>
      <c r="AI290" s="9">
        <f t="shared" si="154"/>
        <v>0.48454759627798372</v>
      </c>
      <c r="AJ290" s="9">
        <f t="shared" si="177"/>
        <v>0.48454759627798372</v>
      </c>
      <c r="AK290" s="9">
        <f t="shared" si="178"/>
        <v>0</v>
      </c>
      <c r="AL290" s="9">
        <f t="shared" si="155"/>
        <v>0.53059251741804792</v>
      </c>
      <c r="AM290" s="9">
        <f t="shared" si="179"/>
        <v>0.53059251741804792</v>
      </c>
      <c r="AN290" s="9">
        <f t="shared" si="180"/>
        <v>0</v>
      </c>
      <c r="AO290" s="9">
        <f t="shared" si="156"/>
        <v>0.40197675947033584</v>
      </c>
      <c r="AP290" s="9">
        <f t="shared" si="181"/>
        <v>0.40197675947033584</v>
      </c>
      <c r="AQ290" s="9">
        <f t="shared" si="182"/>
        <v>0</v>
      </c>
      <c r="AR290" s="10"/>
      <c r="AS290" s="10"/>
      <c r="AT290" s="114"/>
      <c r="AU290" s="115"/>
    </row>
    <row r="291" spans="2:47" x14ac:dyDescent="0.2">
      <c r="B291" s="107">
        <v>42644</v>
      </c>
      <c r="C291" s="109">
        <v>98.126952726359278</v>
      </c>
      <c r="D291" s="102">
        <v>98.126952726359278</v>
      </c>
      <c r="E291" s="20">
        <f t="shared" si="184"/>
        <v>0</v>
      </c>
      <c r="F291" s="8">
        <v>42674</v>
      </c>
      <c r="G291" s="9">
        <f t="shared" si="157"/>
        <v>0.27177698412799955</v>
      </c>
      <c r="H291" s="9">
        <f t="shared" si="183"/>
        <v>0.27177698412799955</v>
      </c>
      <c r="I291" s="9">
        <f t="shared" si="158"/>
        <v>0</v>
      </c>
      <c r="J291" s="10"/>
      <c r="K291" s="9">
        <f t="shared" si="159"/>
        <v>0.29412660305599969</v>
      </c>
      <c r="L291" s="9">
        <f t="shared" si="160"/>
        <v>0.29412660305599969</v>
      </c>
      <c r="M291" s="9">
        <f t="shared" si="161"/>
        <v>0</v>
      </c>
      <c r="N291" s="11">
        <f t="shared" si="162"/>
        <v>0.87772263257599947</v>
      </c>
      <c r="O291" s="11">
        <f t="shared" si="163"/>
        <v>0.87772263257599947</v>
      </c>
      <c r="P291" s="11">
        <f t="shared" si="164"/>
        <v>0</v>
      </c>
      <c r="Q291" s="11">
        <f t="shared" si="148"/>
        <v>0.77471423662399963</v>
      </c>
      <c r="R291" s="11">
        <f t="shared" si="165"/>
        <v>0.77471423662399963</v>
      </c>
      <c r="S291" s="11">
        <f t="shared" si="166"/>
        <v>0</v>
      </c>
      <c r="T291" s="11">
        <f t="shared" si="167"/>
        <v>0.35646115875199968</v>
      </c>
      <c r="U291" s="11">
        <f t="shared" si="168"/>
        <v>0.35646115875199968</v>
      </c>
      <c r="V291" s="11">
        <f t="shared" si="149"/>
        <v>0</v>
      </c>
      <c r="W291" s="11">
        <f t="shared" si="169"/>
        <v>0.68392368670399972</v>
      </c>
      <c r="X291" s="11">
        <f t="shared" si="170"/>
        <v>0.68392368670399972</v>
      </c>
      <c r="Y291" s="11">
        <f t="shared" si="150"/>
        <v>0</v>
      </c>
      <c r="Z291" s="11">
        <f t="shared" si="171"/>
        <v>0.83067745414399963</v>
      </c>
      <c r="AA291" s="11">
        <f t="shared" si="172"/>
        <v>0.83067745414399963</v>
      </c>
      <c r="AB291" s="11">
        <f t="shared" si="151"/>
        <v>0</v>
      </c>
      <c r="AC291" s="9">
        <f t="shared" si="173"/>
        <v>0.32543196732799973</v>
      </c>
      <c r="AD291" s="9">
        <f t="shared" si="174"/>
        <v>0.32543196732799973</v>
      </c>
      <c r="AE291" s="9">
        <f t="shared" si="152"/>
        <v>0</v>
      </c>
      <c r="AF291" s="9">
        <f t="shared" si="153"/>
        <v>0.42253780558399967</v>
      </c>
      <c r="AG291" s="9">
        <f t="shared" si="175"/>
        <v>0.42253780558399967</v>
      </c>
      <c r="AH291" s="9">
        <f t="shared" si="176"/>
        <v>0</v>
      </c>
      <c r="AI291" s="9">
        <f t="shared" si="154"/>
        <v>0.47569343566399946</v>
      </c>
      <c r="AJ291" s="9">
        <f t="shared" si="177"/>
        <v>0.47569343566399946</v>
      </c>
      <c r="AK291" s="9">
        <f t="shared" si="178"/>
        <v>0</v>
      </c>
      <c r="AL291" s="9">
        <f t="shared" si="155"/>
        <v>0.52146373500799981</v>
      </c>
      <c r="AM291" s="9">
        <f t="shared" si="179"/>
        <v>0.52146373500799981</v>
      </c>
      <c r="AN291" s="9">
        <f t="shared" si="180"/>
        <v>0</v>
      </c>
      <c r="AO291" s="9">
        <f t="shared" si="156"/>
        <v>0.39361506905599986</v>
      </c>
      <c r="AP291" s="9">
        <f t="shared" si="181"/>
        <v>0.39361506905599986</v>
      </c>
      <c r="AQ291" s="9">
        <f t="shared" si="182"/>
        <v>0</v>
      </c>
      <c r="AR291" s="10"/>
      <c r="AS291" s="10"/>
      <c r="AT291" s="114"/>
      <c r="AU291" s="115"/>
    </row>
    <row r="292" spans="2:47" x14ac:dyDescent="0.2">
      <c r="B292" s="107">
        <v>42675</v>
      </c>
      <c r="C292" s="109">
        <v>99.206349206349216</v>
      </c>
      <c r="D292" s="102">
        <v>99.206349206349216</v>
      </c>
      <c r="E292" s="20">
        <f t="shared" si="184"/>
        <v>0</v>
      </c>
      <c r="F292" s="8">
        <v>42704</v>
      </c>
      <c r="G292" s="9">
        <f t="shared" si="157"/>
        <v>0.2579396479999998</v>
      </c>
      <c r="H292" s="9">
        <f t="shared" si="183"/>
        <v>0.2579396479999998</v>
      </c>
      <c r="I292" s="9">
        <f t="shared" si="158"/>
        <v>0</v>
      </c>
      <c r="J292" s="10"/>
      <c r="K292" s="9">
        <f t="shared" si="159"/>
        <v>0.28004609599999974</v>
      </c>
      <c r="L292" s="9">
        <f t="shared" si="160"/>
        <v>0.28004609599999974</v>
      </c>
      <c r="M292" s="9">
        <f t="shared" si="161"/>
        <v>0</v>
      </c>
      <c r="N292" s="11">
        <f t="shared" si="162"/>
        <v>0.85729241599999995</v>
      </c>
      <c r="O292" s="11">
        <f t="shared" si="163"/>
        <v>0.85729241599999995</v>
      </c>
      <c r="P292" s="11">
        <f t="shared" si="164"/>
        <v>0</v>
      </c>
      <c r="Q292" s="11">
        <f>(+$D$315/$D292)-1</f>
        <v>0.75540478399999977</v>
      </c>
      <c r="R292" s="11">
        <f t="shared" si="165"/>
        <v>0.75540478399999977</v>
      </c>
      <c r="S292" s="11">
        <f t="shared" si="166"/>
        <v>0</v>
      </c>
      <c r="T292" s="11">
        <f t="shared" si="167"/>
        <v>0.34170243199999994</v>
      </c>
      <c r="U292" s="11">
        <f t="shared" si="168"/>
        <v>0.34170243199999994</v>
      </c>
      <c r="V292" s="11">
        <f t="shared" si="149"/>
        <v>0</v>
      </c>
      <c r="W292" s="11">
        <f t="shared" si="169"/>
        <v>0.66560206399999999</v>
      </c>
      <c r="X292" s="11">
        <f t="shared" si="170"/>
        <v>0.66560206399999999</v>
      </c>
      <c r="Y292" s="11">
        <f t="shared" si="150"/>
        <v>0</v>
      </c>
      <c r="Z292" s="11">
        <f t="shared" si="171"/>
        <v>0.81075910399999995</v>
      </c>
      <c r="AA292" s="11">
        <f t="shared" si="172"/>
        <v>0.81075910399999995</v>
      </c>
      <c r="AB292" s="11">
        <f t="shared" si="151"/>
        <v>0</v>
      </c>
      <c r="AC292" s="9">
        <f t="shared" si="173"/>
        <v>0.31101084799999978</v>
      </c>
      <c r="AD292" s="9">
        <f t="shared" si="174"/>
        <v>0.31101084799999978</v>
      </c>
      <c r="AE292" s="9">
        <f t="shared" si="152"/>
        <v>0</v>
      </c>
      <c r="AF292" s="9">
        <f t="shared" si="153"/>
        <v>0.4070601439999999</v>
      </c>
      <c r="AG292" s="9">
        <f t="shared" si="175"/>
        <v>0.4070601439999999</v>
      </c>
      <c r="AH292" s="9">
        <f t="shared" si="176"/>
        <v>0</v>
      </c>
      <c r="AI292" s="9">
        <f t="shared" si="154"/>
        <v>0.45963742399999963</v>
      </c>
      <c r="AJ292" s="9">
        <f t="shared" si="177"/>
        <v>0.45963742399999963</v>
      </c>
      <c r="AK292" s="9">
        <f t="shared" si="178"/>
        <v>0</v>
      </c>
      <c r="AL292" s="9">
        <f t="shared" si="155"/>
        <v>0.50490972799999989</v>
      </c>
      <c r="AM292" s="9">
        <f t="shared" si="179"/>
        <v>0.50490972799999989</v>
      </c>
      <c r="AN292" s="9">
        <f t="shared" si="180"/>
        <v>0</v>
      </c>
      <c r="AO292" s="9">
        <f t="shared" si="156"/>
        <v>0.37845209599999996</v>
      </c>
      <c r="AP292" s="9">
        <f t="shared" si="181"/>
        <v>0.37845209599999996</v>
      </c>
      <c r="AQ292" s="9">
        <f t="shared" si="182"/>
        <v>0</v>
      </c>
      <c r="AR292" s="10"/>
      <c r="AS292" s="10"/>
      <c r="AT292" s="114"/>
      <c r="AU292" s="115"/>
    </row>
    <row r="293" spans="2:47" x14ac:dyDescent="0.2">
      <c r="B293" s="107">
        <v>42705</v>
      </c>
      <c r="C293" s="109">
        <v>100.00000000000001</v>
      </c>
      <c r="D293" s="102">
        <v>100.00000000000001</v>
      </c>
      <c r="E293" s="20">
        <f t="shared" si="184"/>
        <v>0</v>
      </c>
      <c r="F293" s="8">
        <v>42735</v>
      </c>
      <c r="G293" s="9">
        <f t="shared" si="157"/>
        <v>0.24795599999999984</v>
      </c>
      <c r="H293" s="9">
        <f t="shared" si="183"/>
        <v>0.24795599999999984</v>
      </c>
      <c r="I293" s="9">
        <f t="shared" si="158"/>
        <v>0</v>
      </c>
      <c r="J293" s="10"/>
      <c r="K293" s="9">
        <f t="shared" si="159"/>
        <v>0.26988699999999977</v>
      </c>
      <c r="L293" s="9">
        <f t="shared" si="160"/>
        <v>0.26988699999999977</v>
      </c>
      <c r="M293" s="9">
        <f t="shared" si="161"/>
        <v>0</v>
      </c>
      <c r="N293" s="11">
        <f t="shared" si="162"/>
        <v>0.84255199999999975</v>
      </c>
      <c r="O293" s="11">
        <f t="shared" si="163"/>
        <v>0.84255199999999975</v>
      </c>
      <c r="P293" s="11">
        <f t="shared" si="164"/>
        <v>0</v>
      </c>
      <c r="Q293" s="11">
        <f t="shared" ref="Q293:Q315" si="185">(+$D$315/$D293)-1</f>
        <v>0.74147299999999983</v>
      </c>
      <c r="R293" s="11">
        <f t="shared" si="165"/>
        <v>0.74147299999999983</v>
      </c>
      <c r="S293" s="11">
        <f t="shared" si="166"/>
        <v>0</v>
      </c>
      <c r="T293" s="11">
        <f t="shared" si="167"/>
        <v>0.33105399999999974</v>
      </c>
      <c r="U293" s="11">
        <f t="shared" si="168"/>
        <v>0.33105399999999974</v>
      </c>
      <c r="V293" s="11">
        <f t="shared" si="149"/>
        <v>0</v>
      </c>
      <c r="W293" s="11">
        <f t="shared" si="169"/>
        <v>0.65238299999999994</v>
      </c>
      <c r="X293" s="11">
        <f t="shared" si="170"/>
        <v>0.65238299999999994</v>
      </c>
      <c r="Y293" s="11">
        <f t="shared" si="150"/>
        <v>0</v>
      </c>
      <c r="Z293" s="11">
        <f t="shared" si="171"/>
        <v>0.79638799999999987</v>
      </c>
      <c r="AA293" s="11">
        <f t="shared" si="172"/>
        <v>0.79638799999999987</v>
      </c>
      <c r="AB293" s="11">
        <f t="shared" si="151"/>
        <v>0</v>
      </c>
      <c r="AC293" s="9">
        <f t="shared" si="173"/>
        <v>0.30060599999999971</v>
      </c>
      <c r="AD293" s="9">
        <f t="shared" si="174"/>
        <v>0.30060599999999971</v>
      </c>
      <c r="AE293" s="9">
        <f t="shared" si="152"/>
        <v>0</v>
      </c>
      <c r="AF293" s="9">
        <f t="shared" si="153"/>
        <v>0.39589299999999983</v>
      </c>
      <c r="AG293" s="9">
        <f t="shared" si="175"/>
        <v>0.39589299999999983</v>
      </c>
      <c r="AH293" s="9">
        <f t="shared" si="176"/>
        <v>0</v>
      </c>
      <c r="AI293" s="9">
        <f t="shared" si="154"/>
        <v>0.44805299999999959</v>
      </c>
      <c r="AJ293" s="9">
        <f t="shared" si="177"/>
        <v>0.44805299999999959</v>
      </c>
      <c r="AK293" s="9">
        <f t="shared" si="178"/>
        <v>0</v>
      </c>
      <c r="AL293" s="9">
        <f t="shared" si="155"/>
        <v>0.49296600000000002</v>
      </c>
      <c r="AM293" s="9">
        <f t="shared" si="179"/>
        <v>0.49296600000000002</v>
      </c>
      <c r="AN293" s="9">
        <f t="shared" si="180"/>
        <v>0</v>
      </c>
      <c r="AO293" s="9">
        <f t="shared" si="156"/>
        <v>0.36751199999999984</v>
      </c>
      <c r="AP293" s="9">
        <f t="shared" si="181"/>
        <v>0.36751199999999984</v>
      </c>
      <c r="AQ293" s="9">
        <f t="shared" si="182"/>
        <v>0</v>
      </c>
      <c r="AR293" s="10"/>
      <c r="AS293" s="10"/>
      <c r="AT293" s="114"/>
      <c r="AU293" s="115"/>
    </row>
    <row r="294" spans="2:47" x14ac:dyDescent="0.2">
      <c r="B294" s="107">
        <v>42736</v>
      </c>
      <c r="C294" s="109">
        <v>101.5859</v>
      </c>
      <c r="D294" s="102">
        <v>101.5859</v>
      </c>
      <c r="E294" s="20">
        <f t="shared" si="184"/>
        <v>0</v>
      </c>
      <c r="F294" s="8">
        <v>42766</v>
      </c>
      <c r="G294" s="9">
        <f t="shared" si="157"/>
        <v>0.22847363659720488</v>
      </c>
      <c r="H294" s="9">
        <f t="shared" si="183"/>
        <v>0.22847363659720488</v>
      </c>
      <c r="I294" s="9">
        <f t="shared" si="158"/>
        <v>0</v>
      </c>
      <c r="J294" s="10"/>
      <c r="K294" s="9">
        <f t="shared" si="159"/>
        <v>0.25006226257777908</v>
      </c>
      <c r="L294" s="9">
        <f t="shared" si="160"/>
        <v>0.25006226257777908</v>
      </c>
      <c r="M294" s="9">
        <f t="shared" si="161"/>
        <v>0</v>
      </c>
      <c r="N294" s="11">
        <f t="shared" si="162"/>
        <v>0.81378714959457965</v>
      </c>
      <c r="O294" s="11">
        <f t="shared" si="163"/>
        <v>0.81378714959457965</v>
      </c>
      <c r="P294" s="11">
        <f t="shared" si="164"/>
        <v>0</v>
      </c>
      <c r="Q294" s="11">
        <f t="shared" si="185"/>
        <v>0.71428613616653491</v>
      </c>
      <c r="R294" s="11">
        <f t="shared" si="165"/>
        <v>0.71428613616653491</v>
      </c>
      <c r="S294" s="11">
        <f t="shared" si="166"/>
        <v>0</v>
      </c>
      <c r="T294" s="11">
        <f t="shared" si="167"/>
        <v>0.3102743589415462</v>
      </c>
      <c r="U294" s="11">
        <f t="shared" si="168"/>
        <v>0.3102743589415462</v>
      </c>
      <c r="V294" s="11">
        <f t="shared" si="149"/>
        <v>0</v>
      </c>
      <c r="W294" s="11">
        <f t="shared" si="169"/>
        <v>0.62658695744192872</v>
      </c>
      <c r="X294" s="11">
        <f t="shared" si="170"/>
        <v>0.62658695744192872</v>
      </c>
      <c r="Y294" s="11">
        <f t="shared" si="150"/>
        <v>0</v>
      </c>
      <c r="Z294" s="11">
        <f t="shared" si="171"/>
        <v>0.76834383511885029</v>
      </c>
      <c r="AA294" s="11">
        <f t="shared" si="172"/>
        <v>0.76834383511885029</v>
      </c>
      <c r="AB294" s="11">
        <f t="shared" si="151"/>
        <v>0</v>
      </c>
      <c r="AC294" s="9">
        <f t="shared" si="173"/>
        <v>0.28030169541245398</v>
      </c>
      <c r="AD294" s="9">
        <f t="shared" si="174"/>
        <v>0.28030169541245398</v>
      </c>
      <c r="AE294" s="9">
        <f t="shared" si="152"/>
        <v>0</v>
      </c>
      <c r="AF294" s="9">
        <f t="shared" si="153"/>
        <v>0.37410113017653046</v>
      </c>
      <c r="AG294" s="9">
        <f t="shared" si="175"/>
        <v>0.37410113017653046</v>
      </c>
      <c r="AH294" s="9">
        <f t="shared" si="176"/>
        <v>0</v>
      </c>
      <c r="AI294" s="9">
        <f t="shared" si="154"/>
        <v>0.42544683858685106</v>
      </c>
      <c r="AJ294" s="9">
        <f t="shared" si="177"/>
        <v>0.42544683858685106</v>
      </c>
      <c r="AK294" s="9">
        <f t="shared" si="178"/>
        <v>0</v>
      </c>
      <c r="AL294" s="9">
        <f t="shared" si="155"/>
        <v>0.46965868294714141</v>
      </c>
      <c r="AM294" s="9">
        <f t="shared" si="179"/>
        <v>0.46965868294714141</v>
      </c>
      <c r="AN294" s="9">
        <f t="shared" si="180"/>
        <v>0</v>
      </c>
      <c r="AO294" s="9">
        <f t="shared" si="156"/>
        <v>0.34616319784537053</v>
      </c>
      <c r="AP294" s="9">
        <f t="shared" si="181"/>
        <v>0.34616319784537053</v>
      </c>
      <c r="AQ294" s="9">
        <f t="shared" si="182"/>
        <v>0</v>
      </c>
      <c r="AR294" s="10"/>
      <c r="AS294" s="10"/>
      <c r="AT294" s="114"/>
      <c r="AU294" s="115"/>
    </row>
    <row r="295" spans="2:47" x14ac:dyDescent="0.2">
      <c r="B295" s="107">
        <v>42767</v>
      </c>
      <c r="C295" s="109">
        <v>103.6859</v>
      </c>
      <c r="D295" s="102">
        <v>103.6859</v>
      </c>
      <c r="E295" s="20">
        <f t="shared" si="184"/>
        <v>0</v>
      </c>
      <c r="F295" s="8">
        <v>42794</v>
      </c>
      <c r="G295" s="9">
        <f t="shared" si="157"/>
        <v>0.20359277394515551</v>
      </c>
      <c r="H295" s="9">
        <f t="shared" si="183"/>
        <v>0.20359277394515551</v>
      </c>
      <c r="I295" s="9">
        <f t="shared" si="158"/>
        <v>0</v>
      </c>
      <c r="J295" s="10"/>
      <c r="K295" s="9">
        <f t="shared" si="159"/>
        <v>0.22474415518407032</v>
      </c>
      <c r="L295" s="9">
        <f t="shared" si="160"/>
        <v>0.22474415518407032</v>
      </c>
      <c r="M295" s="9">
        <f t="shared" si="161"/>
        <v>0</v>
      </c>
      <c r="N295" s="11">
        <f t="shared" si="162"/>
        <v>0.77705165311773339</v>
      </c>
      <c r="O295" s="11">
        <f t="shared" si="163"/>
        <v>0.77705165311773339</v>
      </c>
      <c r="P295" s="11">
        <f t="shared" si="164"/>
        <v>0</v>
      </c>
      <c r="Q295" s="11">
        <f t="shared" si="185"/>
        <v>0.67956588118538774</v>
      </c>
      <c r="R295" s="11">
        <f t="shared" si="165"/>
        <v>0.67956588118538774</v>
      </c>
      <c r="S295" s="11">
        <f t="shared" si="166"/>
        <v>0</v>
      </c>
      <c r="T295" s="11">
        <f t="shared" si="167"/>
        <v>0.28373674723371267</v>
      </c>
      <c r="U295" s="11">
        <f t="shared" si="168"/>
        <v>0.28373674723371267</v>
      </c>
      <c r="V295" s="11">
        <f t="shared" si="149"/>
        <v>0</v>
      </c>
      <c r="W295" s="11">
        <f t="shared" si="169"/>
        <v>0.59364291576771766</v>
      </c>
      <c r="X295" s="11">
        <f t="shared" si="170"/>
        <v>0.59364291576771766</v>
      </c>
      <c r="Y295" s="11">
        <f t="shared" si="150"/>
        <v>0</v>
      </c>
      <c r="Z295" s="11">
        <f t="shared" si="171"/>
        <v>0.73252872377054157</v>
      </c>
      <c r="AA295" s="11">
        <f t="shared" si="172"/>
        <v>0.73252872377054157</v>
      </c>
      <c r="AB295" s="11">
        <f t="shared" si="151"/>
        <v>0</v>
      </c>
      <c r="AC295" s="9">
        <f t="shared" si="173"/>
        <v>0.25437113435867365</v>
      </c>
      <c r="AD295" s="9">
        <f t="shared" si="174"/>
        <v>0.25437113435867365</v>
      </c>
      <c r="AE295" s="9">
        <f t="shared" si="152"/>
        <v>0</v>
      </c>
      <c r="AF295" s="9">
        <f t="shared" si="153"/>
        <v>0.34627080441988745</v>
      </c>
      <c r="AG295" s="9">
        <f t="shared" si="175"/>
        <v>0.34627080441988745</v>
      </c>
      <c r="AH295" s="9">
        <f t="shared" si="176"/>
        <v>0</v>
      </c>
      <c r="AI295" s="9">
        <f t="shared" si="154"/>
        <v>0.39657658370135174</v>
      </c>
      <c r="AJ295" s="9">
        <f t="shared" si="177"/>
        <v>0.39657658370135174</v>
      </c>
      <c r="AK295" s="9">
        <f t="shared" si="178"/>
        <v>0</v>
      </c>
      <c r="AL295" s="9">
        <f t="shared" si="155"/>
        <v>0.43989298448487224</v>
      </c>
      <c r="AM295" s="9">
        <f t="shared" si="179"/>
        <v>0.43989298448487224</v>
      </c>
      <c r="AN295" s="9">
        <f t="shared" si="180"/>
        <v>0</v>
      </c>
      <c r="AO295" s="9">
        <f t="shared" si="156"/>
        <v>0.31889871236108291</v>
      </c>
      <c r="AP295" s="9">
        <f t="shared" si="181"/>
        <v>0.31889871236108291</v>
      </c>
      <c r="AQ295" s="9">
        <f t="shared" si="182"/>
        <v>0</v>
      </c>
      <c r="AR295" s="10"/>
      <c r="AS295" s="10"/>
      <c r="AT295" s="114"/>
      <c r="AU295" s="115"/>
    </row>
    <row r="296" spans="2:47" x14ac:dyDescent="0.2">
      <c r="B296" s="107">
        <v>42795</v>
      </c>
      <c r="C296" s="109">
        <v>106.1476</v>
      </c>
      <c r="D296" s="102">
        <v>106.1476</v>
      </c>
      <c r="E296" s="20">
        <f t="shared" si="184"/>
        <v>0</v>
      </c>
      <c r="F296" s="8">
        <v>42825</v>
      </c>
      <c r="G296" s="9">
        <f t="shared" si="157"/>
        <v>0.17567990232468755</v>
      </c>
      <c r="H296" s="9">
        <f t="shared" si="183"/>
        <v>0.17567990232468755</v>
      </c>
      <c r="I296" s="9">
        <f t="shared" si="158"/>
        <v>0</v>
      </c>
      <c r="J296" s="10"/>
      <c r="K296" s="9">
        <f t="shared" si="159"/>
        <v>0.19634075570243703</v>
      </c>
      <c r="L296" s="9">
        <f t="shared" si="160"/>
        <v>0.19634075570243703</v>
      </c>
      <c r="M296" s="9">
        <f t="shared" si="161"/>
        <v>0</v>
      </c>
      <c r="N296" s="11">
        <f t="shared" si="162"/>
        <v>0.73583952910852446</v>
      </c>
      <c r="O296" s="11">
        <f t="shared" si="163"/>
        <v>0.73583952910852446</v>
      </c>
      <c r="P296" s="11">
        <f t="shared" si="164"/>
        <v>0</v>
      </c>
      <c r="Q296" s="11">
        <f t="shared" si="185"/>
        <v>0.64061457819112255</v>
      </c>
      <c r="R296" s="11">
        <f t="shared" si="165"/>
        <v>0.64061457819112255</v>
      </c>
      <c r="S296" s="11">
        <f t="shared" si="166"/>
        <v>0</v>
      </c>
      <c r="T296" s="11">
        <f t="shared" si="167"/>
        <v>0.25396523331662713</v>
      </c>
      <c r="U296" s="11">
        <f t="shared" si="168"/>
        <v>0.25396523331662713</v>
      </c>
      <c r="V296" s="11">
        <f t="shared" si="149"/>
        <v>0</v>
      </c>
      <c r="W296" s="11">
        <f t="shared" si="169"/>
        <v>0.55668427736472625</v>
      </c>
      <c r="X296" s="11">
        <f t="shared" si="170"/>
        <v>0.55668427736472625</v>
      </c>
      <c r="Y296" s="11">
        <f t="shared" si="150"/>
        <v>0</v>
      </c>
      <c r="Z296" s="11">
        <f t="shared" si="171"/>
        <v>0.69234914402209768</v>
      </c>
      <c r="AA296" s="11">
        <f t="shared" si="172"/>
        <v>0.69234914402209768</v>
      </c>
      <c r="AB296" s="11">
        <f t="shared" si="151"/>
        <v>0</v>
      </c>
      <c r="AC296" s="9">
        <f t="shared" si="173"/>
        <v>0.22528064694821182</v>
      </c>
      <c r="AD296" s="9">
        <f t="shared" si="174"/>
        <v>0.22528064694821182</v>
      </c>
      <c r="AE296" s="9">
        <f t="shared" si="152"/>
        <v>0</v>
      </c>
      <c r="AF296" s="9">
        <f t="shared" si="153"/>
        <v>0.31504904491481689</v>
      </c>
      <c r="AG296" s="9">
        <f t="shared" si="175"/>
        <v>0.31504904491481689</v>
      </c>
      <c r="AH296" s="9">
        <f t="shared" si="176"/>
        <v>0</v>
      </c>
      <c r="AI296" s="9">
        <f t="shared" si="154"/>
        <v>0.36418816817337363</v>
      </c>
      <c r="AJ296" s="9">
        <f t="shared" si="177"/>
        <v>0.36418816817337363</v>
      </c>
      <c r="AK296" s="9">
        <f t="shared" si="178"/>
        <v>0</v>
      </c>
      <c r="AL296" s="9">
        <f t="shared" si="155"/>
        <v>0.40650000565250677</v>
      </c>
      <c r="AM296" s="9">
        <f t="shared" si="179"/>
        <v>0.40650000565250677</v>
      </c>
      <c r="AN296" s="9">
        <f t="shared" si="180"/>
        <v>0</v>
      </c>
      <c r="AO296" s="9">
        <f t="shared" si="156"/>
        <v>0.28831174703902884</v>
      </c>
      <c r="AP296" s="9">
        <f t="shared" si="181"/>
        <v>0.28831174703902884</v>
      </c>
      <c r="AQ296" s="9">
        <f t="shared" si="182"/>
        <v>0</v>
      </c>
      <c r="AR296" s="10"/>
      <c r="AS296" s="10"/>
      <c r="AT296" s="114"/>
      <c r="AU296" s="115"/>
    </row>
    <row r="297" spans="2:47" x14ac:dyDescent="0.2">
      <c r="B297" s="107">
        <v>42826</v>
      </c>
      <c r="C297" s="109">
        <v>108.9667</v>
      </c>
      <c r="D297" s="102">
        <v>108.9667</v>
      </c>
      <c r="E297" s="20">
        <f t="shared" si="184"/>
        <v>0</v>
      </c>
      <c r="F297" s="8">
        <v>42855</v>
      </c>
      <c r="G297" s="9">
        <f t="shared" si="157"/>
        <v>0.14526364476486853</v>
      </c>
      <c r="H297" s="9">
        <f t="shared" si="183"/>
        <v>0.14526364476486853</v>
      </c>
      <c r="I297" s="9">
        <f t="shared" si="158"/>
        <v>0</v>
      </c>
      <c r="J297" s="10"/>
      <c r="K297" s="9">
        <f t="shared" si="159"/>
        <v>0.16538997693790858</v>
      </c>
      <c r="L297" s="9">
        <f t="shared" si="160"/>
        <v>0.16538997693790858</v>
      </c>
      <c r="M297" s="9">
        <f t="shared" si="161"/>
        <v>0</v>
      </c>
      <c r="N297" s="11">
        <f t="shared" si="162"/>
        <v>0.69093126615745915</v>
      </c>
      <c r="O297" s="11">
        <f t="shared" si="163"/>
        <v>0.69093126615745915</v>
      </c>
      <c r="P297" s="11">
        <f t="shared" si="164"/>
        <v>0</v>
      </c>
      <c r="Q297" s="11">
        <f t="shared" si="185"/>
        <v>0.59816989961153277</v>
      </c>
      <c r="R297" s="11">
        <f t="shared" si="165"/>
        <v>0.59816989961153277</v>
      </c>
      <c r="S297" s="11">
        <f t="shared" si="166"/>
        <v>0</v>
      </c>
      <c r="T297" s="11">
        <f t="shared" si="167"/>
        <v>0.22152363979087197</v>
      </c>
      <c r="U297" s="11">
        <f t="shared" si="168"/>
        <v>0.22152363979087197</v>
      </c>
      <c r="V297" s="11">
        <f t="shared" si="149"/>
        <v>0</v>
      </c>
      <c r="W297" s="11">
        <f t="shared" si="169"/>
        <v>0.51641097693148463</v>
      </c>
      <c r="X297" s="11">
        <f t="shared" si="170"/>
        <v>0.51641097693148463</v>
      </c>
      <c r="Y297" s="11">
        <f t="shared" si="150"/>
        <v>0</v>
      </c>
      <c r="Z297" s="11">
        <f t="shared" si="171"/>
        <v>0.64856602980543587</v>
      </c>
      <c r="AA297" s="11">
        <f t="shared" si="172"/>
        <v>0.64856602980543587</v>
      </c>
      <c r="AB297" s="11">
        <f t="shared" si="151"/>
        <v>0</v>
      </c>
      <c r="AC297" s="9">
        <f t="shared" si="173"/>
        <v>0.1935811582804654</v>
      </c>
      <c r="AD297" s="9">
        <f t="shared" si="174"/>
        <v>0.1935811582804654</v>
      </c>
      <c r="AE297" s="9">
        <f t="shared" si="152"/>
        <v>0</v>
      </c>
      <c r="AF297" s="9">
        <f t="shared" si="153"/>
        <v>0.28102713948389746</v>
      </c>
      <c r="AG297" s="9">
        <f t="shared" si="175"/>
        <v>0.28102713948389746</v>
      </c>
      <c r="AH297" s="9">
        <f t="shared" si="176"/>
        <v>0</v>
      </c>
      <c r="AI297" s="9">
        <f t="shared" si="154"/>
        <v>0.32889497433619619</v>
      </c>
      <c r="AJ297" s="9">
        <f t="shared" si="177"/>
        <v>0.32889497433619619</v>
      </c>
      <c r="AK297" s="9">
        <f t="shared" si="178"/>
        <v>0</v>
      </c>
      <c r="AL297" s="9">
        <f t="shared" si="155"/>
        <v>0.37011215352947291</v>
      </c>
      <c r="AM297" s="9">
        <f t="shared" si="179"/>
        <v>0.37011215352947291</v>
      </c>
      <c r="AN297" s="9">
        <f t="shared" si="180"/>
        <v>0</v>
      </c>
      <c r="AO297" s="9">
        <f t="shared" si="156"/>
        <v>0.25498156776336267</v>
      </c>
      <c r="AP297" s="9">
        <f t="shared" si="181"/>
        <v>0.25498156776336267</v>
      </c>
      <c r="AQ297" s="9">
        <f t="shared" si="182"/>
        <v>0</v>
      </c>
      <c r="AR297" s="10"/>
      <c r="AS297" s="10"/>
      <c r="AT297" s="114"/>
      <c r="AU297" s="115"/>
    </row>
    <row r="298" spans="2:47" x14ac:dyDescent="0.2">
      <c r="B298" s="107">
        <v>42856</v>
      </c>
      <c r="C298" s="109">
        <v>110.5301</v>
      </c>
      <c r="D298" s="102">
        <v>110.5301</v>
      </c>
      <c r="E298" s="20">
        <f t="shared" si="184"/>
        <v>0</v>
      </c>
      <c r="F298" s="8">
        <v>42886</v>
      </c>
      <c r="G298" s="9">
        <f t="shared" si="157"/>
        <v>0.12906439060491204</v>
      </c>
      <c r="H298" s="9">
        <f t="shared" si="183"/>
        <v>0.12906439060491204</v>
      </c>
      <c r="I298" s="9">
        <f t="shared" si="158"/>
        <v>0</v>
      </c>
      <c r="J298" s="10"/>
      <c r="K298" s="9">
        <f t="shared" si="159"/>
        <v>0.14890604459780632</v>
      </c>
      <c r="L298" s="9">
        <f t="shared" si="160"/>
        <v>0.14890604459780632</v>
      </c>
      <c r="M298" s="9">
        <f t="shared" si="161"/>
        <v>0</v>
      </c>
      <c r="N298" s="11">
        <f t="shared" si="162"/>
        <v>0.66701378176623383</v>
      </c>
      <c r="O298" s="11">
        <f t="shared" si="163"/>
        <v>0.66701378176623383</v>
      </c>
      <c r="P298" s="11">
        <f t="shared" si="164"/>
        <v>0</v>
      </c>
      <c r="Q298" s="11">
        <f t="shared" si="185"/>
        <v>0.5755644842445633</v>
      </c>
      <c r="R298" s="11">
        <f t="shared" si="165"/>
        <v>0.5755644842445633</v>
      </c>
      <c r="S298" s="11">
        <f t="shared" si="166"/>
        <v>0</v>
      </c>
      <c r="T298" s="11">
        <f t="shared" si="167"/>
        <v>0.20424572130125629</v>
      </c>
      <c r="U298" s="11">
        <f t="shared" si="168"/>
        <v>0.20424572130125629</v>
      </c>
      <c r="V298" s="11">
        <f t="shared" si="149"/>
        <v>0</v>
      </c>
      <c r="W298" s="11">
        <f t="shared" si="169"/>
        <v>0.49496200582465777</v>
      </c>
      <c r="X298" s="11">
        <f t="shared" si="170"/>
        <v>0.49496200582465777</v>
      </c>
      <c r="Y298" s="11">
        <f t="shared" si="150"/>
        <v>0</v>
      </c>
      <c r="Z298" s="11">
        <f t="shared" si="171"/>
        <v>0.6252477831830423</v>
      </c>
      <c r="AA298" s="11">
        <f t="shared" si="172"/>
        <v>0.6252477831830423</v>
      </c>
      <c r="AB298" s="11">
        <f t="shared" si="151"/>
        <v>0</v>
      </c>
      <c r="AC298" s="9">
        <f t="shared" si="173"/>
        <v>0.17669847399034277</v>
      </c>
      <c r="AD298" s="9">
        <f t="shared" si="174"/>
        <v>0.17669847399034277</v>
      </c>
      <c r="AE298" s="9">
        <f t="shared" si="152"/>
        <v>0</v>
      </c>
      <c r="AF298" s="9">
        <f t="shared" si="153"/>
        <v>0.26290756997415188</v>
      </c>
      <c r="AG298" s="9">
        <f t="shared" si="175"/>
        <v>0.26290756997415188</v>
      </c>
      <c r="AH298" s="9">
        <f t="shared" si="176"/>
        <v>0</v>
      </c>
      <c r="AI298" s="9">
        <f t="shared" si="154"/>
        <v>0.31009833520461827</v>
      </c>
      <c r="AJ298" s="9">
        <f t="shared" si="177"/>
        <v>0.31009833520461827</v>
      </c>
      <c r="AK298" s="9">
        <f t="shared" si="178"/>
        <v>0</v>
      </c>
      <c r="AL298" s="9">
        <f t="shared" si="155"/>
        <v>0.3507325153962586</v>
      </c>
      <c r="AM298" s="9">
        <f t="shared" si="179"/>
        <v>0.3507325153962586</v>
      </c>
      <c r="AN298" s="9">
        <f t="shared" si="180"/>
        <v>0</v>
      </c>
      <c r="AO298" s="9">
        <f t="shared" si="156"/>
        <v>0.23723040149244423</v>
      </c>
      <c r="AP298" s="9">
        <f t="shared" si="181"/>
        <v>0.23723040149244423</v>
      </c>
      <c r="AQ298" s="9">
        <f t="shared" si="182"/>
        <v>0</v>
      </c>
      <c r="AR298" s="10"/>
      <c r="AS298" s="10"/>
      <c r="AT298" s="114"/>
      <c r="AU298" s="115"/>
    </row>
    <row r="299" spans="2:47" x14ac:dyDescent="0.2">
      <c r="B299" s="107">
        <v>42887</v>
      </c>
      <c r="C299" s="109">
        <v>111.8477</v>
      </c>
      <c r="D299" s="102">
        <v>111.8477</v>
      </c>
      <c r="E299" s="20">
        <f t="shared" si="184"/>
        <v>0</v>
      </c>
      <c r="F299" s="8">
        <v>42916</v>
      </c>
      <c r="G299" s="9">
        <f t="shared" si="157"/>
        <v>0.11576366791628256</v>
      </c>
      <c r="H299" s="9">
        <f t="shared" si="183"/>
        <v>0.11576366791628256</v>
      </c>
      <c r="I299" s="9">
        <f t="shared" si="158"/>
        <v>0</v>
      </c>
      <c r="J299" s="10"/>
      <c r="K299" s="9">
        <f t="shared" si="159"/>
        <v>0.13537158117690384</v>
      </c>
      <c r="L299" s="9">
        <f t="shared" si="160"/>
        <v>0.13537158117690384</v>
      </c>
      <c r="M299" s="9">
        <f t="shared" si="161"/>
        <v>0</v>
      </c>
      <c r="N299" s="11">
        <f t="shared" si="162"/>
        <v>0.64737585126918118</v>
      </c>
      <c r="O299" s="11">
        <f t="shared" si="163"/>
        <v>0.64737585126918118</v>
      </c>
      <c r="P299" s="11">
        <f t="shared" si="164"/>
        <v>0</v>
      </c>
      <c r="Q299" s="11">
        <f t="shared" si="185"/>
        <v>0.55700385434836841</v>
      </c>
      <c r="R299" s="11">
        <f t="shared" si="165"/>
        <v>0.55700385434836841</v>
      </c>
      <c r="S299" s="11">
        <f t="shared" si="166"/>
        <v>0</v>
      </c>
      <c r="T299" s="11">
        <f t="shared" si="167"/>
        <v>0.19005933961985799</v>
      </c>
      <c r="U299" s="11">
        <f t="shared" si="168"/>
        <v>0.19005933961985799</v>
      </c>
      <c r="V299" s="11">
        <f t="shared" si="149"/>
        <v>0</v>
      </c>
      <c r="W299" s="11">
        <f t="shared" si="169"/>
        <v>0.47735089769391781</v>
      </c>
      <c r="X299" s="11">
        <f t="shared" si="170"/>
        <v>0.47735089769391781</v>
      </c>
      <c r="Y299" s="11">
        <f t="shared" si="150"/>
        <v>0</v>
      </c>
      <c r="Z299" s="11">
        <f t="shared" si="171"/>
        <v>0.60610186888062967</v>
      </c>
      <c r="AA299" s="11">
        <f t="shared" si="172"/>
        <v>0.60610186888062967</v>
      </c>
      <c r="AB299" s="11">
        <f t="shared" si="151"/>
        <v>0</v>
      </c>
      <c r="AC299" s="9">
        <f t="shared" si="173"/>
        <v>0.16283660727936278</v>
      </c>
      <c r="AD299" s="9">
        <f t="shared" si="174"/>
        <v>0.16283660727936278</v>
      </c>
      <c r="AE299" s="9">
        <f t="shared" si="152"/>
        <v>0</v>
      </c>
      <c r="AF299" s="9">
        <f t="shared" si="153"/>
        <v>0.24803013383377581</v>
      </c>
      <c r="AG299" s="9">
        <f t="shared" si="175"/>
        <v>0.24803013383377581</v>
      </c>
      <c r="AH299" s="9">
        <f t="shared" si="176"/>
        <v>0</v>
      </c>
      <c r="AI299" s="9">
        <f t="shared" si="154"/>
        <v>0.29466497746489195</v>
      </c>
      <c r="AJ299" s="9">
        <f t="shared" si="177"/>
        <v>0.29466497746489195</v>
      </c>
      <c r="AK299" s="9">
        <f t="shared" si="178"/>
        <v>0</v>
      </c>
      <c r="AL299" s="9">
        <f t="shared" si="155"/>
        <v>0.3348204746275516</v>
      </c>
      <c r="AM299" s="9">
        <f t="shared" si="179"/>
        <v>0.3348204746275516</v>
      </c>
      <c r="AN299" s="9">
        <f t="shared" si="180"/>
        <v>0</v>
      </c>
      <c r="AO299" s="9">
        <f t="shared" si="156"/>
        <v>0.22265545022383115</v>
      </c>
      <c r="AP299" s="9">
        <f t="shared" si="181"/>
        <v>0.22265545022383115</v>
      </c>
      <c r="AQ299" s="9">
        <f t="shared" si="182"/>
        <v>0</v>
      </c>
      <c r="AR299" s="10"/>
      <c r="AS299" s="10"/>
      <c r="AT299" s="114"/>
      <c r="AU299" s="115"/>
    </row>
    <row r="300" spans="2:47" x14ac:dyDescent="0.2">
      <c r="B300" s="107">
        <v>42917</v>
      </c>
      <c r="C300" s="109">
        <v>113.7852</v>
      </c>
      <c r="D300" s="102">
        <v>113.7852</v>
      </c>
      <c r="E300" s="20">
        <f t="shared" si="184"/>
        <v>0</v>
      </c>
      <c r="F300" s="8">
        <v>42947</v>
      </c>
      <c r="G300" s="9">
        <f t="shared" si="157"/>
        <v>9.6764781359965912E-2</v>
      </c>
      <c r="H300" s="9">
        <f t="shared" si="183"/>
        <v>9.6764781359965912E-2</v>
      </c>
      <c r="I300" s="9">
        <f t="shared" si="158"/>
        <v>0</v>
      </c>
      <c r="J300" s="10"/>
      <c r="K300" s="9">
        <f t="shared" si="159"/>
        <v>0.11603881699904717</v>
      </c>
      <c r="L300" s="9">
        <f t="shared" si="160"/>
        <v>0.11603881699904717</v>
      </c>
      <c r="M300" s="9">
        <f t="shared" si="161"/>
        <v>0</v>
      </c>
      <c r="N300" s="11">
        <f t="shared" si="162"/>
        <v>0.61932483310659037</v>
      </c>
      <c r="O300" s="11">
        <f t="shared" si="163"/>
        <v>0.61932483310659037</v>
      </c>
      <c r="P300" s="11">
        <f t="shared" si="164"/>
        <v>0</v>
      </c>
      <c r="Q300" s="11">
        <f t="shared" si="185"/>
        <v>0.53049166323915586</v>
      </c>
      <c r="R300" s="11">
        <f t="shared" si="165"/>
        <v>0.53049166323915586</v>
      </c>
      <c r="S300" s="11">
        <f t="shared" si="166"/>
        <v>0</v>
      </c>
      <c r="T300" s="11">
        <f t="shared" si="167"/>
        <v>0.16979536881773738</v>
      </c>
      <c r="U300" s="11">
        <f t="shared" si="168"/>
        <v>0.16979536881773738</v>
      </c>
      <c r="V300" s="11">
        <f t="shared" si="149"/>
        <v>0</v>
      </c>
      <c r="W300" s="11">
        <f t="shared" si="169"/>
        <v>0.45219501305969501</v>
      </c>
      <c r="X300" s="11">
        <f t="shared" si="170"/>
        <v>0.45219501305969501</v>
      </c>
      <c r="Y300" s="11">
        <f t="shared" si="150"/>
        <v>0</v>
      </c>
      <c r="Z300" s="11">
        <f t="shared" si="171"/>
        <v>0.57875365161725778</v>
      </c>
      <c r="AA300" s="11">
        <f t="shared" si="172"/>
        <v>0.57875365161725778</v>
      </c>
      <c r="AB300" s="11">
        <f t="shared" si="151"/>
        <v>0</v>
      </c>
      <c r="AC300" s="9">
        <f t="shared" si="173"/>
        <v>0.14303617693689508</v>
      </c>
      <c r="AD300" s="9">
        <f t="shared" si="174"/>
        <v>0.14303617693689508</v>
      </c>
      <c r="AE300" s="9">
        <f t="shared" si="152"/>
        <v>0</v>
      </c>
      <c r="AF300" s="9">
        <f t="shared" si="153"/>
        <v>0.22677905386640806</v>
      </c>
      <c r="AG300" s="9">
        <f t="shared" si="175"/>
        <v>0.22677905386640806</v>
      </c>
      <c r="AH300" s="9">
        <f t="shared" si="176"/>
        <v>0</v>
      </c>
      <c r="AI300" s="9">
        <f t="shared" si="154"/>
        <v>0.27261981347310527</v>
      </c>
      <c r="AJ300" s="9">
        <f t="shared" si="177"/>
        <v>0.27261981347310527</v>
      </c>
      <c r="AK300" s="9">
        <f t="shared" si="178"/>
        <v>0</v>
      </c>
      <c r="AL300" s="9">
        <f t="shared" si="155"/>
        <v>0.31209155496496921</v>
      </c>
      <c r="AM300" s="9">
        <f t="shared" si="179"/>
        <v>0.31209155496496921</v>
      </c>
      <c r="AN300" s="9">
        <f t="shared" si="180"/>
        <v>0</v>
      </c>
      <c r="AO300" s="9">
        <f t="shared" si="156"/>
        <v>0.20183644270080836</v>
      </c>
      <c r="AP300" s="9">
        <f t="shared" si="181"/>
        <v>0.20183644270080836</v>
      </c>
      <c r="AQ300" s="9">
        <f t="shared" si="182"/>
        <v>0</v>
      </c>
      <c r="AR300" s="10"/>
      <c r="AS300" s="10"/>
      <c r="AT300" s="114"/>
      <c r="AU300" s="115"/>
    </row>
    <row r="301" spans="2:47" x14ac:dyDescent="0.2">
      <c r="B301" s="107">
        <v>42948</v>
      </c>
      <c r="C301" s="109">
        <v>115.3819</v>
      </c>
      <c r="D301" s="102">
        <v>115.3819</v>
      </c>
      <c r="E301" s="20">
        <f t="shared" si="184"/>
        <v>0</v>
      </c>
      <c r="F301" s="8">
        <v>42978</v>
      </c>
      <c r="G301" s="9">
        <f t="shared" si="157"/>
        <v>8.1587320021597742E-2</v>
      </c>
      <c r="H301" s="9">
        <f t="shared" si="183"/>
        <v>8.1587320021597742E-2</v>
      </c>
      <c r="I301" s="9">
        <f t="shared" si="158"/>
        <v>0</v>
      </c>
      <c r="J301" s="10"/>
      <c r="K301" s="9">
        <f t="shared" si="159"/>
        <v>0.10059463399371982</v>
      </c>
      <c r="L301" s="9">
        <f t="shared" si="160"/>
        <v>0.10059463399371982</v>
      </c>
      <c r="M301" s="9">
        <f t="shared" si="161"/>
        <v>0</v>
      </c>
      <c r="N301" s="11">
        <f t="shared" si="162"/>
        <v>0.59691598075608043</v>
      </c>
      <c r="O301" s="11">
        <f t="shared" si="163"/>
        <v>0.59691598075608043</v>
      </c>
      <c r="P301" s="11">
        <f t="shared" si="164"/>
        <v>0</v>
      </c>
      <c r="Q301" s="11">
        <f t="shared" si="185"/>
        <v>0.50931211914520391</v>
      </c>
      <c r="R301" s="11">
        <f t="shared" si="165"/>
        <v>0.50931211914520391</v>
      </c>
      <c r="S301" s="11">
        <f t="shared" si="166"/>
        <v>0</v>
      </c>
      <c r="T301" s="11">
        <f t="shared" si="167"/>
        <v>0.15360728155802605</v>
      </c>
      <c r="U301" s="11">
        <f t="shared" si="168"/>
        <v>0.15360728155802605</v>
      </c>
      <c r="V301" s="11">
        <f t="shared" si="149"/>
        <v>0</v>
      </c>
      <c r="W301" s="11">
        <f t="shared" si="169"/>
        <v>0.43209896872906417</v>
      </c>
      <c r="X301" s="11">
        <f t="shared" si="170"/>
        <v>0.43209896872906417</v>
      </c>
      <c r="Y301" s="11">
        <f t="shared" si="150"/>
        <v>0</v>
      </c>
      <c r="Z301" s="11">
        <f t="shared" si="171"/>
        <v>0.5569062391934958</v>
      </c>
      <c r="AA301" s="11">
        <f t="shared" si="172"/>
        <v>0.5569062391934958</v>
      </c>
      <c r="AB301" s="11">
        <f t="shared" si="151"/>
        <v>0</v>
      </c>
      <c r="AC301" s="9">
        <f t="shared" si="173"/>
        <v>0.12721839387286904</v>
      </c>
      <c r="AD301" s="9">
        <f t="shared" si="174"/>
        <v>0.12721839387286904</v>
      </c>
      <c r="AE301" s="9">
        <f t="shared" si="152"/>
        <v>0</v>
      </c>
      <c r="AF301" s="9">
        <f t="shared" si="153"/>
        <v>0.20980240401657468</v>
      </c>
      <c r="AG301" s="9">
        <f t="shared" si="175"/>
        <v>0.20980240401657468</v>
      </c>
      <c r="AH301" s="9">
        <f t="shared" si="176"/>
        <v>0</v>
      </c>
      <c r="AI301" s="9">
        <f t="shared" si="154"/>
        <v>0.25500880120712166</v>
      </c>
      <c r="AJ301" s="9">
        <f t="shared" si="177"/>
        <v>0.25500880120712166</v>
      </c>
      <c r="AK301" s="9">
        <f t="shared" si="178"/>
        <v>0</v>
      </c>
      <c r="AL301" s="9">
        <f t="shared" si="155"/>
        <v>0.29393431725426611</v>
      </c>
      <c r="AM301" s="9">
        <f t="shared" si="179"/>
        <v>0.29393431725426611</v>
      </c>
      <c r="AN301" s="9">
        <f t="shared" si="180"/>
        <v>0</v>
      </c>
      <c r="AO301" s="9">
        <f t="shared" si="156"/>
        <v>0.18520495849002327</v>
      </c>
      <c r="AP301" s="9">
        <f t="shared" si="181"/>
        <v>0.18520495849002327</v>
      </c>
      <c r="AQ301" s="9">
        <f t="shared" si="182"/>
        <v>0</v>
      </c>
      <c r="AR301" s="10"/>
      <c r="AS301" s="10"/>
      <c r="AT301" s="109"/>
      <c r="AU301" s="115"/>
    </row>
    <row r="302" spans="2:47" x14ac:dyDescent="0.2">
      <c r="B302" s="107">
        <v>42979</v>
      </c>
      <c r="C302" s="109">
        <v>117.5719</v>
      </c>
      <c r="D302" s="102">
        <v>117.5719</v>
      </c>
      <c r="E302" s="20">
        <f t="shared" si="184"/>
        <v>0</v>
      </c>
      <c r="F302" s="8">
        <v>43008</v>
      </c>
      <c r="G302" s="9">
        <f t="shared" si="157"/>
        <v>6.1440701392084351E-2</v>
      </c>
      <c r="H302" s="9">
        <f t="shared" si="183"/>
        <v>6.1440701392084351E-2</v>
      </c>
      <c r="I302" s="9">
        <f t="shared" si="158"/>
        <v>0</v>
      </c>
      <c r="J302" s="10"/>
      <c r="K302" s="9">
        <f t="shared" si="159"/>
        <v>8.0093968031476948E-2</v>
      </c>
      <c r="L302" s="9">
        <f t="shared" si="160"/>
        <v>8.0093968031476948E-2</v>
      </c>
      <c r="M302" s="9">
        <f t="shared" si="161"/>
        <v>0</v>
      </c>
      <c r="N302" s="11">
        <f t="shared" si="162"/>
        <v>0.56717038680160825</v>
      </c>
      <c r="O302" s="11">
        <f t="shared" si="163"/>
        <v>0.56717038680160825</v>
      </c>
      <c r="P302" s="11">
        <f t="shared" si="164"/>
        <v>0</v>
      </c>
      <c r="Q302" s="11">
        <f t="shared" si="185"/>
        <v>0.48119831354260678</v>
      </c>
      <c r="R302" s="11">
        <f t="shared" si="165"/>
        <v>0.48119831354260678</v>
      </c>
      <c r="S302" s="11">
        <f t="shared" si="166"/>
        <v>0</v>
      </c>
      <c r="T302" s="11">
        <f t="shared" si="167"/>
        <v>0.13211915432173837</v>
      </c>
      <c r="U302" s="11">
        <f t="shared" si="168"/>
        <v>0.13211915432173837</v>
      </c>
      <c r="V302" s="11">
        <f t="shared" si="149"/>
        <v>0</v>
      </c>
      <c r="W302" s="11">
        <f t="shared" si="169"/>
        <v>0.40542340474211969</v>
      </c>
      <c r="X302" s="11">
        <f t="shared" si="170"/>
        <v>0.40542340474211969</v>
      </c>
      <c r="Y302" s="11">
        <f t="shared" si="150"/>
        <v>0</v>
      </c>
      <c r="Z302" s="11">
        <f t="shared" si="171"/>
        <v>0.52790590268593096</v>
      </c>
      <c r="AA302" s="11">
        <f t="shared" si="172"/>
        <v>0.52790590268593096</v>
      </c>
      <c r="AB302" s="11">
        <f t="shared" si="151"/>
        <v>0</v>
      </c>
      <c r="AC302" s="9">
        <f t="shared" si="173"/>
        <v>0.10622180980319262</v>
      </c>
      <c r="AD302" s="9">
        <f t="shared" si="174"/>
        <v>0.10622180980319262</v>
      </c>
      <c r="AE302" s="9">
        <f t="shared" si="152"/>
        <v>0</v>
      </c>
      <c r="AF302" s="9">
        <f t="shared" si="153"/>
        <v>0.18726753586528755</v>
      </c>
      <c r="AG302" s="9">
        <f t="shared" si="175"/>
        <v>0.18726753586528755</v>
      </c>
      <c r="AH302" s="9">
        <f t="shared" si="176"/>
        <v>0</v>
      </c>
      <c r="AI302" s="9">
        <f t="shared" si="154"/>
        <v>0.23163187802527641</v>
      </c>
      <c r="AJ302" s="9">
        <f t="shared" si="177"/>
        <v>0.23163187802527641</v>
      </c>
      <c r="AK302" s="9">
        <f t="shared" si="178"/>
        <v>0</v>
      </c>
      <c r="AL302" s="9">
        <f t="shared" si="155"/>
        <v>0.26983233238554472</v>
      </c>
      <c r="AM302" s="9">
        <f t="shared" si="179"/>
        <v>0.26983233238554472</v>
      </c>
      <c r="AN302" s="9">
        <f t="shared" si="180"/>
        <v>0</v>
      </c>
      <c r="AO302" s="9">
        <f t="shared" si="156"/>
        <v>0.16312826449177065</v>
      </c>
      <c r="AP302" s="9">
        <f t="shared" si="181"/>
        <v>0.16312826449177065</v>
      </c>
      <c r="AQ302" s="9">
        <f t="shared" si="182"/>
        <v>0</v>
      </c>
      <c r="AR302" s="10"/>
      <c r="AS302" s="10"/>
      <c r="AT302" s="109"/>
      <c r="AU302" s="115"/>
    </row>
    <row r="303" spans="2:47" x14ac:dyDescent="0.2">
      <c r="B303" s="107">
        <v>43009</v>
      </c>
      <c r="C303" s="109">
        <v>119.3528</v>
      </c>
      <c r="D303" s="102">
        <v>119.3528</v>
      </c>
      <c r="E303" s="20">
        <f t="shared" si="184"/>
        <v>0</v>
      </c>
      <c r="F303" s="8">
        <v>43039</v>
      </c>
      <c r="G303" s="9">
        <f t="shared" si="157"/>
        <v>4.5602616779832461E-2</v>
      </c>
      <c r="H303" s="9">
        <f t="shared" si="183"/>
        <v>4.5602616779832461E-2</v>
      </c>
      <c r="I303" s="9">
        <f t="shared" si="158"/>
        <v>0</v>
      </c>
      <c r="J303" s="10"/>
      <c r="K303" s="9">
        <f t="shared" si="159"/>
        <v>6.3977552265217064E-2</v>
      </c>
      <c r="L303" s="9">
        <f t="shared" si="160"/>
        <v>6.3977552265217064E-2</v>
      </c>
      <c r="M303" s="9">
        <f t="shared" si="161"/>
        <v>0</v>
      </c>
      <c r="N303" s="11">
        <f t="shared" si="162"/>
        <v>0.54378615332024038</v>
      </c>
      <c r="O303" s="11">
        <f t="shared" si="163"/>
        <v>0.54378615332024038</v>
      </c>
      <c r="P303" s="11">
        <f t="shared" si="164"/>
        <v>0</v>
      </c>
      <c r="Q303" s="11">
        <f t="shared" si="185"/>
        <v>0.45909689592535741</v>
      </c>
      <c r="R303" s="11">
        <f t="shared" si="165"/>
        <v>0.45909689592535741</v>
      </c>
      <c r="S303" s="11">
        <f t="shared" si="166"/>
        <v>0</v>
      </c>
      <c r="T303" s="11">
        <f t="shared" si="167"/>
        <v>0.11522645467890147</v>
      </c>
      <c r="U303" s="11">
        <f t="shared" si="168"/>
        <v>0.11522645467890147</v>
      </c>
      <c r="V303" s="11">
        <f t="shared" si="149"/>
        <v>0</v>
      </c>
      <c r="W303" s="11">
        <f t="shared" si="169"/>
        <v>0.38445264794793266</v>
      </c>
      <c r="X303" s="11">
        <f t="shared" si="170"/>
        <v>0.38445264794793266</v>
      </c>
      <c r="Y303" s="11">
        <f t="shared" si="150"/>
        <v>0</v>
      </c>
      <c r="Z303" s="11">
        <f t="shared" si="171"/>
        <v>0.50510754670187885</v>
      </c>
      <c r="AA303" s="11">
        <f t="shared" si="172"/>
        <v>0.50510754670187885</v>
      </c>
      <c r="AB303" s="11">
        <f t="shared" si="151"/>
        <v>0</v>
      </c>
      <c r="AC303" s="9">
        <f t="shared" si="173"/>
        <v>8.9715532438283674E-2</v>
      </c>
      <c r="AD303" s="9">
        <f t="shared" si="174"/>
        <v>8.9715532438283674E-2</v>
      </c>
      <c r="AE303" s="9">
        <f t="shared" si="152"/>
        <v>0</v>
      </c>
      <c r="AF303" s="9">
        <f t="shared" si="153"/>
        <v>0.16955195018466274</v>
      </c>
      <c r="AG303" s="9">
        <f t="shared" si="175"/>
        <v>0.16955195018466274</v>
      </c>
      <c r="AH303" s="9">
        <f t="shared" si="176"/>
        <v>0</v>
      </c>
      <c r="AI303" s="9">
        <f t="shared" si="154"/>
        <v>0.2132543182899771</v>
      </c>
      <c r="AJ303" s="9">
        <f t="shared" si="177"/>
        <v>0.2132543182899771</v>
      </c>
      <c r="AK303" s="9">
        <f t="shared" si="178"/>
        <v>0</v>
      </c>
      <c r="AL303" s="9">
        <f t="shared" si="155"/>
        <v>0.25088477186961677</v>
      </c>
      <c r="AM303" s="9">
        <f t="shared" si="179"/>
        <v>0.25088477186961677</v>
      </c>
      <c r="AN303" s="9">
        <f t="shared" si="180"/>
        <v>0</v>
      </c>
      <c r="AO303" s="9">
        <f t="shared" si="156"/>
        <v>0.145772868336562</v>
      </c>
      <c r="AP303" s="9">
        <f t="shared" si="181"/>
        <v>0.145772868336562</v>
      </c>
      <c r="AQ303" s="9">
        <f t="shared" si="182"/>
        <v>0</v>
      </c>
      <c r="AR303" s="10"/>
      <c r="AS303" s="10"/>
      <c r="AT303" s="109"/>
      <c r="AU303" s="115"/>
    </row>
    <row r="304" spans="2:47" ht="15" thickBot="1" x14ac:dyDescent="0.25">
      <c r="B304" s="107">
        <v>43040</v>
      </c>
      <c r="C304" s="109">
        <v>120.994</v>
      </c>
      <c r="D304" s="103">
        <v>120.994</v>
      </c>
      <c r="E304" s="21">
        <f t="shared" si="184"/>
        <v>0</v>
      </c>
      <c r="F304" s="8">
        <v>43069</v>
      </c>
      <c r="G304" s="9">
        <f t="shared" si="157"/>
        <v>3.1419739821809234E-2</v>
      </c>
      <c r="H304" s="9">
        <f>+$D$305/C304-1</f>
        <v>3.1419739821809234E-2</v>
      </c>
      <c r="I304" s="9">
        <f t="shared" si="158"/>
        <v>0</v>
      </c>
      <c r="J304" s="10"/>
      <c r="K304" s="9">
        <f t="shared" si="159"/>
        <v>4.9545432004892698E-2</v>
      </c>
      <c r="L304" s="9">
        <f t="shared" si="160"/>
        <v>4.9545432004892698E-2</v>
      </c>
      <c r="M304" s="9">
        <f t="shared" si="161"/>
        <v>0</v>
      </c>
      <c r="N304" s="11">
        <f t="shared" si="162"/>
        <v>0.52284576094682378</v>
      </c>
      <c r="O304" s="11">
        <f t="shared" si="163"/>
        <v>0.52284576094682378</v>
      </c>
      <c r="P304" s="11">
        <f t="shared" si="164"/>
        <v>0</v>
      </c>
      <c r="Q304" s="11">
        <f t="shared" si="185"/>
        <v>0.43930525480602345</v>
      </c>
      <c r="R304" s="11">
        <f t="shared" si="165"/>
        <v>0.43930525480602345</v>
      </c>
      <c r="S304" s="11">
        <f t="shared" si="166"/>
        <v>0</v>
      </c>
      <c r="T304" s="11">
        <f t="shared" si="167"/>
        <v>0.10009917847165983</v>
      </c>
      <c r="U304" s="11">
        <f t="shared" si="168"/>
        <v>0.10009917847165983</v>
      </c>
      <c r="V304" s="11">
        <f t="shared" si="149"/>
        <v>0</v>
      </c>
      <c r="W304" s="11">
        <f t="shared" si="169"/>
        <v>0.36567350447129621</v>
      </c>
      <c r="X304" s="11">
        <f t="shared" si="170"/>
        <v>0.36567350447129621</v>
      </c>
      <c r="Y304" s="11">
        <f t="shared" si="150"/>
        <v>0</v>
      </c>
      <c r="Z304" s="11">
        <f t="shared" si="171"/>
        <v>0.48469180289931746</v>
      </c>
      <c r="AA304" s="11">
        <f t="shared" si="172"/>
        <v>0.48469180289931746</v>
      </c>
      <c r="AB304" s="11">
        <f t="shared" si="151"/>
        <v>0</v>
      </c>
      <c r="AC304" s="9">
        <f t="shared" si="173"/>
        <v>7.4934294262525292E-2</v>
      </c>
      <c r="AD304" s="9">
        <f t="shared" si="174"/>
        <v>7.4934294262525292E-2</v>
      </c>
      <c r="AE304" s="9">
        <f t="shared" si="152"/>
        <v>0</v>
      </c>
      <c r="AF304" s="9">
        <f t="shared" si="153"/>
        <v>0.15368778617121515</v>
      </c>
      <c r="AG304" s="9">
        <f t="shared" si="175"/>
        <v>0.15368778617121515</v>
      </c>
      <c r="AH304" s="9">
        <f t="shared" si="176"/>
        <v>0</v>
      </c>
      <c r="AI304" s="9">
        <f t="shared" si="154"/>
        <v>0.19679736185265373</v>
      </c>
      <c r="AJ304" s="9">
        <f t="shared" si="177"/>
        <v>0.19679736185265373</v>
      </c>
      <c r="AK304" s="9">
        <f t="shared" si="178"/>
        <v>0</v>
      </c>
      <c r="AL304" s="9">
        <f t="shared" si="155"/>
        <v>0.23391738433310749</v>
      </c>
      <c r="AM304" s="9">
        <f t="shared" si="179"/>
        <v>0.23391738433310749</v>
      </c>
      <c r="AN304" s="9">
        <f t="shared" si="180"/>
        <v>0</v>
      </c>
      <c r="AO304" s="9">
        <f t="shared" si="156"/>
        <v>0.13023125113642009</v>
      </c>
      <c r="AP304" s="9">
        <f t="shared" si="181"/>
        <v>0.13023125113642009</v>
      </c>
      <c r="AQ304" s="9">
        <f t="shared" si="182"/>
        <v>0</v>
      </c>
      <c r="AR304" s="10"/>
      <c r="AS304" s="10"/>
      <c r="AT304" s="109"/>
      <c r="AU304" s="115"/>
    </row>
    <row r="305" spans="2:47" x14ac:dyDescent="0.2">
      <c r="B305" s="107">
        <v>43070</v>
      </c>
      <c r="C305" s="109">
        <v>124.79559999999999</v>
      </c>
      <c r="D305" s="104">
        <v>124.79559999999999</v>
      </c>
      <c r="E305" s="22">
        <f t="shared" si="184"/>
        <v>0</v>
      </c>
      <c r="F305" s="23">
        <v>43100</v>
      </c>
      <c r="G305" s="24">
        <f t="shared" si="157"/>
        <v>0</v>
      </c>
      <c r="H305" s="24">
        <f t="shared" si="183"/>
        <v>0</v>
      </c>
      <c r="I305" s="24">
        <f t="shared" si="158"/>
        <v>0</v>
      </c>
      <c r="J305" s="25"/>
      <c r="K305" s="24">
        <f t="shared" si="159"/>
        <v>1.7573536246470178E-2</v>
      </c>
      <c r="L305" s="24">
        <f t="shared" si="160"/>
        <v>1.7573536246470178E-2</v>
      </c>
      <c r="M305" s="24">
        <f t="shared" si="161"/>
        <v>0</v>
      </c>
      <c r="N305" s="26">
        <f t="shared" si="162"/>
        <v>0.4764559006888065</v>
      </c>
      <c r="O305" s="26">
        <f t="shared" si="163"/>
        <v>0.4764559006888065</v>
      </c>
      <c r="P305" s="26">
        <f t="shared" si="164"/>
        <v>0</v>
      </c>
      <c r="Q305" s="26">
        <f t="shared" si="185"/>
        <v>0.39546025661161144</v>
      </c>
      <c r="R305" s="26">
        <f t="shared" si="165"/>
        <v>0.39546025661161144</v>
      </c>
      <c r="S305" s="26">
        <f t="shared" si="166"/>
        <v>0</v>
      </c>
      <c r="T305" s="26">
        <f t="shared" si="167"/>
        <v>6.6587283526021723E-2</v>
      </c>
      <c r="U305" s="26">
        <f t="shared" si="168"/>
        <v>6.6587283526021723E-2</v>
      </c>
      <c r="V305" s="26">
        <f t="shared" si="149"/>
        <v>0</v>
      </c>
      <c r="W305" s="26">
        <f t="shared" si="169"/>
        <v>0.32407152175236953</v>
      </c>
      <c r="X305" s="26">
        <f t="shared" si="170"/>
        <v>0.32407152175236953</v>
      </c>
      <c r="Y305" s="26">
        <f t="shared" si="150"/>
        <v>0</v>
      </c>
      <c r="Z305" s="26">
        <f t="shared" si="171"/>
        <v>0.4394642118792651</v>
      </c>
      <c r="AA305" s="26">
        <f t="shared" si="172"/>
        <v>0.4394642118792651</v>
      </c>
      <c r="AB305" s="26">
        <f t="shared" si="151"/>
        <v>0</v>
      </c>
      <c r="AC305" s="24">
        <f t="shared" si="173"/>
        <v>4.2188987432249192E-2</v>
      </c>
      <c r="AD305" s="24">
        <f t="shared" si="174"/>
        <v>4.2188987432249192E-2</v>
      </c>
      <c r="AE305" s="24">
        <f t="shared" si="152"/>
        <v>0</v>
      </c>
      <c r="AF305" s="24">
        <f t="shared" si="153"/>
        <v>0.11854344223674573</v>
      </c>
      <c r="AG305" s="24">
        <f t="shared" si="175"/>
        <v>0.11854344223674573</v>
      </c>
      <c r="AH305" s="24">
        <f t="shared" si="176"/>
        <v>0</v>
      </c>
      <c r="AI305" s="24">
        <f t="shared" si="154"/>
        <v>0.16033978762071732</v>
      </c>
      <c r="AJ305" s="24">
        <f t="shared" si="177"/>
        <v>0.16033978762071732</v>
      </c>
      <c r="AK305" s="24">
        <f t="shared" si="178"/>
        <v>0</v>
      </c>
      <c r="AL305" s="24">
        <f t="shared" si="155"/>
        <v>0.1963290372416977</v>
      </c>
      <c r="AM305" s="24">
        <f t="shared" si="179"/>
        <v>0.1963290372416977</v>
      </c>
      <c r="AN305" s="24">
        <f t="shared" si="180"/>
        <v>0</v>
      </c>
      <c r="AO305" s="24">
        <f t="shared" si="156"/>
        <v>9.5801454538461339E-2</v>
      </c>
      <c r="AP305" s="24">
        <f t="shared" si="181"/>
        <v>9.5801454538461339E-2</v>
      </c>
      <c r="AQ305" s="24">
        <f t="shared" si="182"/>
        <v>0</v>
      </c>
      <c r="AR305" s="25"/>
      <c r="AS305" s="111"/>
      <c r="AT305" s="109">
        <f t="shared" ref="AT305:AT316" si="186">+$D$317/C305</f>
        <v>1.4764559006888065</v>
      </c>
      <c r="AU305" s="115"/>
    </row>
    <row r="306" spans="2:47" x14ac:dyDescent="0.2">
      <c r="B306" s="107">
        <v>43101</v>
      </c>
      <c r="C306" s="109">
        <v>126.98869999999999</v>
      </c>
      <c r="D306" s="105">
        <v>126.98869999999999</v>
      </c>
      <c r="E306" s="27">
        <f t="shared" si="184"/>
        <v>0</v>
      </c>
      <c r="F306" s="28">
        <v>43131</v>
      </c>
      <c r="G306" s="29"/>
      <c r="H306" s="29"/>
      <c r="I306" s="29"/>
      <c r="J306" s="29">
        <f>+(C306/C305)-1</f>
        <v>1.7573536246470178E-2</v>
      </c>
      <c r="K306" s="30">
        <f t="shared" si="159"/>
        <v>0</v>
      </c>
      <c r="L306" s="30">
        <f t="shared" si="160"/>
        <v>0</v>
      </c>
      <c r="M306" s="30">
        <f t="shared" si="161"/>
        <v>0</v>
      </c>
      <c r="N306" s="31">
        <f t="shared" si="162"/>
        <v>0.45095744739492583</v>
      </c>
      <c r="O306" s="31">
        <f t="shared" si="163"/>
        <v>0.45095744739492583</v>
      </c>
      <c r="P306" s="31">
        <f t="shared" si="164"/>
        <v>0</v>
      </c>
      <c r="Q306" s="31">
        <f t="shared" si="185"/>
        <v>0.37136060137634308</v>
      </c>
      <c r="R306" s="31">
        <f t="shared" si="165"/>
        <v>0.37136060137634308</v>
      </c>
      <c r="S306" s="31">
        <f t="shared" si="166"/>
        <v>0</v>
      </c>
      <c r="T306" s="31">
        <f t="shared" si="167"/>
        <v>4.8167277875905468E-2</v>
      </c>
      <c r="U306" s="31">
        <f t="shared" si="168"/>
        <v>4.8167277875905468E-2</v>
      </c>
      <c r="V306" s="31">
        <f t="shared" si="149"/>
        <v>0</v>
      </c>
      <c r="W306" s="31">
        <f t="shared" si="169"/>
        <v>0.30120475286383752</v>
      </c>
      <c r="X306" s="31">
        <f t="shared" si="170"/>
        <v>0.30120475286383752</v>
      </c>
      <c r="Y306" s="31">
        <f t="shared" si="150"/>
        <v>0</v>
      </c>
      <c r="Z306" s="31">
        <f t="shared" si="171"/>
        <v>0.41460460655160669</v>
      </c>
      <c r="AA306" s="31">
        <f t="shared" si="172"/>
        <v>0.41460460655160669</v>
      </c>
      <c r="AB306" s="31">
        <f t="shared" si="151"/>
        <v>0</v>
      </c>
      <c r="AC306" s="30">
        <f t="shared" si="173"/>
        <v>2.4190341345332378E-2</v>
      </c>
      <c r="AD306" s="30">
        <f t="shared" si="174"/>
        <v>2.4190341345332378E-2</v>
      </c>
      <c r="AE306" s="30">
        <f t="shared" si="152"/>
        <v>0</v>
      </c>
      <c r="AF306" s="30">
        <f t="shared" si="153"/>
        <v>9.9226151618214908E-2</v>
      </c>
      <c r="AG306" s="30">
        <f t="shared" si="175"/>
        <v>9.9226151618214908E-2</v>
      </c>
      <c r="AH306" s="30">
        <f t="shared" si="176"/>
        <v>0</v>
      </c>
      <c r="AI306" s="30">
        <f t="shared" si="154"/>
        <v>0.14030067242203437</v>
      </c>
      <c r="AJ306" s="30">
        <f t="shared" si="177"/>
        <v>0.14030067242203437</v>
      </c>
      <c r="AK306" s="30">
        <f t="shared" si="178"/>
        <v>0</v>
      </c>
      <c r="AL306" s="30">
        <f t="shared" si="155"/>
        <v>0.17566838624224057</v>
      </c>
      <c r="AM306" s="30">
        <f t="shared" si="179"/>
        <v>0.17566838624224057</v>
      </c>
      <c r="AN306" s="30">
        <f t="shared" si="180"/>
        <v>0</v>
      </c>
      <c r="AO306" s="30">
        <f t="shared" si="156"/>
        <v>7.6876918969955632E-2</v>
      </c>
      <c r="AP306" s="30">
        <f t="shared" si="181"/>
        <v>7.6876918969955632E-2</v>
      </c>
      <c r="AQ306" s="30">
        <f t="shared" si="182"/>
        <v>0</v>
      </c>
      <c r="AR306" s="32">
        <f t="shared" ref="AR306:AR316" si="187">+(C306/C305)-1</f>
        <v>1.7573536246470178E-2</v>
      </c>
      <c r="AS306" s="112">
        <f t="shared" ref="AS306:AS316" si="188">+(C306/$D$305)-1</f>
        <v>1.7573536246470178E-2</v>
      </c>
      <c r="AT306" s="109">
        <f t="shared" si="186"/>
        <v>1.4509574473949258</v>
      </c>
      <c r="AU306" s="115"/>
    </row>
    <row r="307" spans="2:47" x14ac:dyDescent="0.2">
      <c r="B307" s="107">
        <v>43132</v>
      </c>
      <c r="C307" s="109">
        <v>130.06059999999999</v>
      </c>
      <c r="D307" s="105">
        <v>130.06059999999999</v>
      </c>
      <c r="E307" s="27">
        <f t="shared" si="184"/>
        <v>0</v>
      </c>
      <c r="F307" s="28">
        <v>43159</v>
      </c>
      <c r="G307" s="29"/>
      <c r="H307" s="29"/>
      <c r="I307" s="29"/>
      <c r="J307" s="29">
        <f t="shared" ref="J307:J314" si="189">+(C307/C306)-1</f>
        <v>2.4190341345332378E-2</v>
      </c>
      <c r="K307" s="29"/>
      <c r="L307" s="29"/>
      <c r="M307" s="30"/>
      <c r="N307" s="31">
        <f t="shared" si="162"/>
        <v>0.41668729807489746</v>
      </c>
      <c r="O307" s="31">
        <f t="shared" si="163"/>
        <v>0.41668729807489746</v>
      </c>
      <c r="P307" s="31">
        <f t="shared" si="164"/>
        <v>0</v>
      </c>
      <c r="Q307" s="31">
        <f t="shared" si="185"/>
        <v>0.3389704491598533</v>
      </c>
      <c r="R307" s="31">
        <f t="shared" si="165"/>
        <v>0.3389704491598533</v>
      </c>
      <c r="S307" s="31">
        <f t="shared" si="166"/>
        <v>0</v>
      </c>
      <c r="T307" s="31">
        <f t="shared" si="167"/>
        <v>2.3410625508416993E-2</v>
      </c>
      <c r="U307" s="31">
        <f t="shared" si="168"/>
        <v>2.3410625508416993E-2</v>
      </c>
      <c r="V307" s="31">
        <f t="shared" si="149"/>
        <v>0</v>
      </c>
      <c r="W307" s="31">
        <f t="shared" si="169"/>
        <v>0.27047161092598393</v>
      </c>
      <c r="X307" s="31">
        <f t="shared" si="170"/>
        <v>0.27047161092598393</v>
      </c>
      <c r="Y307" s="31">
        <f t="shared" si="150"/>
        <v>0</v>
      </c>
      <c r="Z307" s="31">
        <f t="shared" si="171"/>
        <v>0.3811930746129113</v>
      </c>
      <c r="AA307" s="31">
        <f t="shared" si="172"/>
        <v>0.3811930746129113</v>
      </c>
      <c r="AB307" s="31">
        <f t="shared" si="151"/>
        <v>0</v>
      </c>
      <c r="AC307" s="30">
        <f t="shared" si="173"/>
        <v>0</v>
      </c>
      <c r="AD307" s="30">
        <f t="shared" si="174"/>
        <v>0</v>
      </c>
      <c r="AE307" s="30">
        <f>AC307-AD307</f>
        <v>0</v>
      </c>
      <c r="AF307" s="30">
        <f t="shared" si="153"/>
        <v>7.3263540226632839E-2</v>
      </c>
      <c r="AG307" s="30">
        <f t="shared" si="175"/>
        <v>7.3263540226632839E-2</v>
      </c>
      <c r="AH307" s="30">
        <f t="shared" si="176"/>
        <v>0</v>
      </c>
      <c r="AI307" s="30">
        <f t="shared" si="154"/>
        <v>0.11336792233774107</v>
      </c>
      <c r="AJ307" s="30">
        <f t="shared" si="177"/>
        <v>0.11336792233774107</v>
      </c>
      <c r="AK307" s="30">
        <f t="shared" si="178"/>
        <v>0</v>
      </c>
      <c r="AL307" s="30">
        <f t="shared" si="155"/>
        <v>0.14790028648184017</v>
      </c>
      <c r="AM307" s="30">
        <f t="shared" si="179"/>
        <v>0.14790028648184017</v>
      </c>
      <c r="AN307" s="30">
        <f t="shared" si="180"/>
        <v>0</v>
      </c>
      <c r="AO307" s="30">
        <f>($D$309/$D307)-1</f>
        <v>5.1442173878945896E-2</v>
      </c>
      <c r="AP307" s="30">
        <f t="shared" si="181"/>
        <v>5.1442173878945896E-2</v>
      </c>
      <c r="AQ307" s="30">
        <f t="shared" si="182"/>
        <v>0</v>
      </c>
      <c r="AR307" s="32">
        <f t="shared" si="187"/>
        <v>2.4190341345332378E-2</v>
      </c>
      <c r="AS307" s="112">
        <f t="shared" si="188"/>
        <v>4.2188987432249192E-2</v>
      </c>
      <c r="AT307" s="109">
        <f t="shared" si="186"/>
        <v>1.4166872980748975</v>
      </c>
      <c r="AU307" s="115"/>
    </row>
    <row r="308" spans="2:47" x14ac:dyDescent="0.2">
      <c r="B308" s="107">
        <v>43160</v>
      </c>
      <c r="C308" s="109">
        <v>133.1054</v>
      </c>
      <c r="D308" s="105">
        <v>133.1054</v>
      </c>
      <c r="E308" s="27">
        <f t="shared" si="184"/>
        <v>0</v>
      </c>
      <c r="F308" s="28">
        <v>43190</v>
      </c>
      <c r="G308" s="29"/>
      <c r="H308" s="29"/>
      <c r="I308" s="29"/>
      <c r="J308" s="29">
        <f t="shared" si="189"/>
        <v>2.3410625508416993E-2</v>
      </c>
      <c r="K308" s="29"/>
      <c r="L308" s="29"/>
      <c r="M308" s="30"/>
      <c r="N308" s="31">
        <f t="shared" si="162"/>
        <v>0.38428042739062418</v>
      </c>
      <c r="O308" s="31">
        <f t="shared" si="163"/>
        <v>0.38428042739062418</v>
      </c>
      <c r="P308" s="31">
        <f t="shared" si="164"/>
        <v>0</v>
      </c>
      <c r="Q308" s="31">
        <f t="shared" si="185"/>
        <v>0.30834135955415776</v>
      </c>
      <c r="R308" s="31">
        <f t="shared" si="165"/>
        <v>0.30834135955415776</v>
      </c>
      <c r="S308" s="31">
        <f t="shared" si="166"/>
        <v>0</v>
      </c>
      <c r="T308" s="31">
        <f t="shared" si="167"/>
        <v>0</v>
      </c>
      <c r="U308" s="31">
        <f t="shared" si="168"/>
        <v>0</v>
      </c>
      <c r="V308" s="31">
        <f>T308-U308</f>
        <v>0</v>
      </c>
      <c r="W308" s="31">
        <f t="shared" si="169"/>
        <v>0.24140943943671722</v>
      </c>
      <c r="X308" s="31">
        <f t="shared" si="170"/>
        <v>0.24140943943671722</v>
      </c>
      <c r="Y308" s="31">
        <f t="shared" si="150"/>
        <v>0</v>
      </c>
      <c r="Z308" s="31">
        <f t="shared" si="171"/>
        <v>0.34959813801693995</v>
      </c>
      <c r="AA308" s="31">
        <f t="shared" si="172"/>
        <v>0.34959813801693995</v>
      </c>
      <c r="AB308" s="31">
        <f t="shared" si="151"/>
        <v>0</v>
      </c>
      <c r="AC308" s="29"/>
      <c r="AD308" s="30"/>
      <c r="AE308" s="29"/>
      <c r="AF308" s="30">
        <f t="shared" si="153"/>
        <v>4.8712524059880469E-2</v>
      </c>
      <c r="AG308" s="30">
        <f t="shared" si="175"/>
        <v>4.8712524059880469E-2</v>
      </c>
      <c r="AH308" s="30">
        <f t="shared" si="176"/>
        <v>0</v>
      </c>
      <c r="AI308" s="30">
        <f t="shared" si="154"/>
        <v>8.7899514219558217E-2</v>
      </c>
      <c r="AJ308" s="30">
        <f t="shared" si="177"/>
        <v>8.7899514219558217E-2</v>
      </c>
      <c r="AK308" s="30">
        <f t="shared" si="178"/>
        <v>0</v>
      </c>
      <c r="AL308" s="30">
        <f t="shared" si="155"/>
        <v>0.12164194690823971</v>
      </c>
      <c r="AM308" s="30">
        <f t="shared" si="179"/>
        <v>0.12164194690823971</v>
      </c>
      <c r="AN308" s="30">
        <f t="shared" si="180"/>
        <v>0</v>
      </c>
      <c r="AO308" s="30">
        <f>($D$309/$D308)-1</f>
        <v>2.7390323758465174E-2</v>
      </c>
      <c r="AP308" s="30">
        <f t="shared" si="181"/>
        <v>2.7390323758465174E-2</v>
      </c>
      <c r="AQ308" s="30">
        <f t="shared" si="182"/>
        <v>0</v>
      </c>
      <c r="AR308" s="32">
        <f t="shared" si="187"/>
        <v>2.3410625508416993E-2</v>
      </c>
      <c r="AS308" s="112">
        <f t="shared" si="188"/>
        <v>6.6587283526021723E-2</v>
      </c>
      <c r="AT308" s="109">
        <f t="shared" si="186"/>
        <v>1.3842804273906242</v>
      </c>
      <c r="AU308" s="115"/>
    </row>
    <row r="309" spans="2:47" x14ac:dyDescent="0.2">
      <c r="B309" s="107">
        <v>43191</v>
      </c>
      <c r="C309" s="109">
        <v>136.75120000000001</v>
      </c>
      <c r="D309" s="105">
        <v>136.75120000000001</v>
      </c>
      <c r="E309" s="27">
        <f t="shared" si="184"/>
        <v>0</v>
      </c>
      <c r="F309" s="28">
        <v>43220</v>
      </c>
      <c r="G309" s="29"/>
      <c r="H309" s="29"/>
      <c r="I309" s="29"/>
      <c r="J309" s="29">
        <f t="shared" si="189"/>
        <v>2.7390323758465174E-2</v>
      </c>
      <c r="K309" s="29"/>
      <c r="L309" s="29"/>
      <c r="M309" s="30"/>
      <c r="N309" s="31">
        <f t="shared" si="162"/>
        <v>0.34737537952134967</v>
      </c>
      <c r="O309" s="31">
        <f t="shared" si="163"/>
        <v>0.34737537952134967</v>
      </c>
      <c r="P309" s="31">
        <f t="shared" si="164"/>
        <v>0</v>
      </c>
      <c r="Q309" s="31">
        <f t="shared" si="185"/>
        <v>0.27346085445685286</v>
      </c>
      <c r="R309" s="31">
        <f t="shared" si="165"/>
        <v>0.27346085445685286</v>
      </c>
      <c r="S309" s="31">
        <f t="shared" si="166"/>
        <v>0</v>
      </c>
      <c r="T309" s="29"/>
      <c r="U309" s="31"/>
      <c r="V309" s="29"/>
      <c r="W309" s="31">
        <f t="shared" si="169"/>
        <v>0.20831334569641791</v>
      </c>
      <c r="X309" s="31">
        <f t="shared" si="170"/>
        <v>0.20831334569641791</v>
      </c>
      <c r="Y309" s="31">
        <f t="shared" si="150"/>
        <v>0</v>
      </c>
      <c r="Z309" s="31">
        <f t="shared" si="171"/>
        <v>0.31361772328140436</v>
      </c>
      <c r="AA309" s="31">
        <f t="shared" si="172"/>
        <v>0.31361772328140436</v>
      </c>
      <c r="AB309" s="31">
        <f t="shared" si="151"/>
        <v>0</v>
      </c>
      <c r="AC309" s="29"/>
      <c r="AD309" s="30"/>
      <c r="AE309" s="29"/>
      <c r="AF309" s="30">
        <f>($D$310/C309)-1</f>
        <v>2.0753748413176565E-2</v>
      </c>
      <c r="AG309" s="30">
        <f t="shared" si="175"/>
        <v>2.0753748413176565E-2</v>
      </c>
      <c r="AH309" s="30">
        <f t="shared" si="176"/>
        <v>0</v>
      </c>
      <c r="AI309" s="30">
        <f>($D$311/C309)-1</f>
        <v>5.8896009687666284E-2</v>
      </c>
      <c r="AJ309" s="30">
        <f t="shared" si="177"/>
        <v>5.8896009687666284E-2</v>
      </c>
      <c r="AK309" s="30">
        <f t="shared" si="178"/>
        <v>0</v>
      </c>
      <c r="AL309" s="30">
        <f t="shared" si="155"/>
        <v>9.1738865911231482E-2</v>
      </c>
      <c r="AM309" s="30">
        <f t="shared" si="179"/>
        <v>9.1738865911231482E-2</v>
      </c>
      <c r="AN309" s="30">
        <f t="shared" si="180"/>
        <v>0</v>
      </c>
      <c r="AO309" s="30">
        <f>($D$309/$D309)-1</f>
        <v>0</v>
      </c>
      <c r="AP309" s="30">
        <f t="shared" si="181"/>
        <v>0</v>
      </c>
      <c r="AQ309" s="30">
        <f t="shared" si="182"/>
        <v>0</v>
      </c>
      <c r="AR309" s="32">
        <f t="shared" si="187"/>
        <v>2.7390323758465174E-2</v>
      </c>
      <c r="AS309" s="112">
        <f t="shared" si="188"/>
        <v>9.5801454538461339E-2</v>
      </c>
      <c r="AT309" s="109">
        <f t="shared" si="186"/>
        <v>1.3473753795213497</v>
      </c>
      <c r="AU309" s="115"/>
    </row>
    <row r="310" spans="2:47" x14ac:dyDescent="0.2">
      <c r="B310" s="107">
        <v>43221</v>
      </c>
      <c r="C310" s="109">
        <v>139.58930000000001</v>
      </c>
      <c r="D310" s="105">
        <v>139.58930000000001</v>
      </c>
      <c r="E310" s="27">
        <f t="shared" si="184"/>
        <v>0</v>
      </c>
      <c r="F310" s="28">
        <v>43251</v>
      </c>
      <c r="G310" s="29"/>
      <c r="H310" s="29"/>
      <c r="I310" s="29"/>
      <c r="J310" s="29">
        <f t="shared" si="189"/>
        <v>2.0753748413176565E-2</v>
      </c>
      <c r="K310" s="29"/>
      <c r="L310" s="29"/>
      <c r="M310" s="30"/>
      <c r="N310" s="31">
        <f t="shared" si="162"/>
        <v>0.31998082947618478</v>
      </c>
      <c r="O310" s="31">
        <f t="shared" si="163"/>
        <v>0.31998082947618478</v>
      </c>
      <c r="P310" s="31">
        <f t="shared" si="164"/>
        <v>0</v>
      </c>
      <c r="Q310" s="31">
        <f t="shared" si="185"/>
        <v>0.24756911883647237</v>
      </c>
      <c r="R310" s="31">
        <f t="shared" si="165"/>
        <v>0.24756911883647237</v>
      </c>
      <c r="S310" s="31">
        <f t="shared" si="166"/>
        <v>0</v>
      </c>
      <c r="T310" s="29"/>
      <c r="U310" s="31"/>
      <c r="V310" s="29"/>
      <c r="W310" s="31">
        <f t="shared" si="169"/>
        <v>0.18374617538736859</v>
      </c>
      <c r="X310" s="31">
        <f t="shared" si="170"/>
        <v>0.18374617538736859</v>
      </c>
      <c r="Y310" s="31">
        <f t="shared" si="150"/>
        <v>0</v>
      </c>
      <c r="Z310" s="31">
        <f t="shared" si="171"/>
        <v>0.28690952673306613</v>
      </c>
      <c r="AA310" s="31">
        <f t="shared" si="172"/>
        <v>0.28690952673306613</v>
      </c>
      <c r="AB310" s="31">
        <f t="shared" si="151"/>
        <v>0</v>
      </c>
      <c r="AC310" s="29"/>
      <c r="AD310" s="30"/>
      <c r="AE310" s="29"/>
      <c r="AF310" s="30">
        <f>($D$310/C310)-1</f>
        <v>0</v>
      </c>
      <c r="AG310" s="30">
        <f t="shared" si="175"/>
        <v>0</v>
      </c>
      <c r="AH310" s="30">
        <f t="shared" si="176"/>
        <v>0</v>
      </c>
      <c r="AI310" s="30">
        <f>($D$311/C310)-1</f>
        <v>3.7366760919353981E-2</v>
      </c>
      <c r="AJ310" s="30">
        <f t="shared" si="177"/>
        <v>3.7366760919353981E-2</v>
      </c>
      <c r="AK310" s="30">
        <f t="shared" si="178"/>
        <v>0</v>
      </c>
      <c r="AL310" s="30">
        <f t="shared" si="155"/>
        <v>6.9541863165729856E-2</v>
      </c>
      <c r="AM310" s="30">
        <f t="shared" si="179"/>
        <v>6.9541863165729856E-2</v>
      </c>
      <c r="AN310" s="30">
        <f t="shared" si="180"/>
        <v>0</v>
      </c>
      <c r="AO310" s="29"/>
      <c r="AP310" s="30"/>
      <c r="AQ310" s="30"/>
      <c r="AR310" s="32">
        <f t="shared" si="187"/>
        <v>2.0753748413176565E-2</v>
      </c>
      <c r="AS310" s="112">
        <f t="shared" si="188"/>
        <v>0.11854344223674573</v>
      </c>
      <c r="AT310" s="109">
        <f t="shared" si="186"/>
        <v>1.3199808294761848</v>
      </c>
      <c r="AU310" s="115"/>
    </row>
    <row r="311" spans="2:47" x14ac:dyDescent="0.2">
      <c r="B311" s="107">
        <v>43252</v>
      </c>
      <c r="C311" s="109">
        <v>144.80529999999999</v>
      </c>
      <c r="D311" s="105">
        <v>144.80529999999999</v>
      </c>
      <c r="E311" s="27">
        <f t="shared" si="184"/>
        <v>0</v>
      </c>
      <c r="F311" s="28">
        <v>43281</v>
      </c>
      <c r="G311" s="29"/>
      <c r="H311" s="29"/>
      <c r="I311" s="29"/>
      <c r="J311" s="29">
        <f t="shared" si="189"/>
        <v>3.7366760919353981E-2</v>
      </c>
      <c r="K311" s="29"/>
      <c r="L311" s="29"/>
      <c r="M311" s="30"/>
      <c r="N311" s="31">
        <f t="shared" si="162"/>
        <v>0.27243408908375599</v>
      </c>
      <c r="O311" s="31">
        <f t="shared" si="163"/>
        <v>0.27243408908375599</v>
      </c>
      <c r="P311" s="31">
        <f t="shared" si="164"/>
        <v>0</v>
      </c>
      <c r="Q311" s="31">
        <f t="shared" si="185"/>
        <v>0.20263070481536261</v>
      </c>
      <c r="R311" s="31">
        <f t="shared" si="165"/>
        <v>0.20263070481536261</v>
      </c>
      <c r="S311" s="31">
        <f t="shared" si="166"/>
        <v>0</v>
      </c>
      <c r="T311" s="29"/>
      <c r="U311" s="31"/>
      <c r="V311" s="29"/>
      <c r="W311" s="31">
        <f t="shared" si="169"/>
        <v>0.14110671363548177</v>
      </c>
      <c r="X311" s="31">
        <f t="shared" si="170"/>
        <v>0.14110671363548177</v>
      </c>
      <c r="Y311" s="31">
        <f t="shared" si="150"/>
        <v>0</v>
      </c>
      <c r="Z311" s="31">
        <f t="shared" si="171"/>
        <v>0.24055404049437423</v>
      </c>
      <c r="AA311" s="31">
        <f t="shared" si="172"/>
        <v>0.24055404049437423</v>
      </c>
      <c r="AB311" s="31">
        <f t="shared" si="151"/>
        <v>0</v>
      </c>
      <c r="AC311" s="29"/>
      <c r="AD311" s="30"/>
      <c r="AE311" s="29"/>
      <c r="AF311" s="29"/>
      <c r="AG311" s="30"/>
      <c r="AH311" s="30"/>
      <c r="AI311" s="30">
        <f>($D$311/$D311)-1</f>
        <v>0</v>
      </c>
      <c r="AJ311" s="30">
        <f t="shared" si="177"/>
        <v>0</v>
      </c>
      <c r="AK311" s="30">
        <f t="shared" si="178"/>
        <v>0</v>
      </c>
      <c r="AL311" s="30">
        <f>($D$312/$D311)-1</f>
        <v>3.1016129934470893E-2</v>
      </c>
      <c r="AM311" s="30">
        <f t="shared" si="179"/>
        <v>3.1016129934470893E-2</v>
      </c>
      <c r="AN311" s="30">
        <f t="shared" si="180"/>
        <v>0</v>
      </c>
      <c r="AO311" s="29"/>
      <c r="AP311" s="30"/>
      <c r="AQ311" s="30"/>
      <c r="AR311" s="32">
        <f t="shared" si="187"/>
        <v>3.7366760919353981E-2</v>
      </c>
      <c r="AS311" s="112">
        <f t="shared" si="188"/>
        <v>0.16033978762071732</v>
      </c>
      <c r="AT311" s="109">
        <f t="shared" si="186"/>
        <v>1.272434089083756</v>
      </c>
      <c r="AU311" s="115"/>
    </row>
    <row r="312" spans="2:47" x14ac:dyDescent="0.2">
      <c r="B312" s="107">
        <v>43282</v>
      </c>
      <c r="C312" s="109">
        <v>149.29660000000001</v>
      </c>
      <c r="D312" s="105">
        <v>149.29660000000001</v>
      </c>
      <c r="E312" s="27">
        <f t="shared" si="184"/>
        <v>0</v>
      </c>
      <c r="F312" s="28">
        <v>43312</v>
      </c>
      <c r="G312" s="29"/>
      <c r="H312" s="29"/>
      <c r="I312" s="29"/>
      <c r="J312" s="29">
        <f t="shared" si="189"/>
        <v>3.1016129934470893E-2</v>
      </c>
      <c r="K312" s="29"/>
      <c r="L312" s="29"/>
      <c r="M312" s="30"/>
      <c r="N312" s="31">
        <f t="shared" si="162"/>
        <v>0.23415536589580732</v>
      </c>
      <c r="O312" s="31">
        <f t="shared" si="163"/>
        <v>0.23415536589580732</v>
      </c>
      <c r="P312" s="31">
        <f t="shared" si="164"/>
        <v>0</v>
      </c>
      <c r="Q312" s="31">
        <f t="shared" si="185"/>
        <v>0.1664518816905407</v>
      </c>
      <c r="R312" s="31">
        <f t="shared" si="165"/>
        <v>0.1664518816905407</v>
      </c>
      <c r="S312" s="31">
        <f t="shared" si="166"/>
        <v>0</v>
      </c>
      <c r="T312" s="29"/>
      <c r="U312" s="31"/>
      <c r="V312" s="29"/>
      <c r="W312" s="31">
        <f t="shared" si="169"/>
        <v>0.10677872101574981</v>
      </c>
      <c r="X312" s="31">
        <f t="shared" si="170"/>
        <v>0.10677872101574981</v>
      </c>
      <c r="Y312" s="31">
        <f t="shared" si="150"/>
        <v>0</v>
      </c>
      <c r="Z312" s="31">
        <f t="shared" si="171"/>
        <v>0.20323436702510289</v>
      </c>
      <c r="AA312" s="31">
        <f t="shared" si="172"/>
        <v>0.20323436702510289</v>
      </c>
      <c r="AB312" s="31">
        <f t="shared" si="151"/>
        <v>0</v>
      </c>
      <c r="AC312" s="29"/>
      <c r="AD312" s="30"/>
      <c r="AE312" s="29"/>
      <c r="AF312" s="29"/>
      <c r="AG312" s="30"/>
      <c r="AH312" s="30"/>
      <c r="AI312" s="33"/>
      <c r="AJ312" s="30"/>
      <c r="AK312" s="30"/>
      <c r="AL312" s="30">
        <f>($D$312/$D312)-1</f>
        <v>0</v>
      </c>
      <c r="AM312" s="30">
        <f t="shared" si="179"/>
        <v>0</v>
      </c>
      <c r="AN312" s="30">
        <f t="shared" si="180"/>
        <v>0</v>
      </c>
      <c r="AO312" s="29"/>
      <c r="AP312" s="30"/>
      <c r="AQ312" s="30"/>
      <c r="AR312" s="32">
        <f t="shared" si="187"/>
        <v>3.1016129934470893E-2</v>
      </c>
      <c r="AS312" s="112">
        <f t="shared" si="188"/>
        <v>0.1963290372416977</v>
      </c>
      <c r="AT312" s="109">
        <f t="shared" si="186"/>
        <v>1.2341553658958073</v>
      </c>
      <c r="AU312" s="115"/>
    </row>
    <row r="313" spans="2:47" x14ac:dyDescent="0.2">
      <c r="B313" s="107">
        <v>43313</v>
      </c>
      <c r="C313" s="109">
        <v>155.10339999999999</v>
      </c>
      <c r="D313" s="105">
        <v>155.10339999999999</v>
      </c>
      <c r="E313" s="27">
        <f t="shared" si="184"/>
        <v>0</v>
      </c>
      <c r="F313" s="28">
        <v>43343</v>
      </c>
      <c r="G313" s="29"/>
      <c r="H313" s="29"/>
      <c r="I313" s="29"/>
      <c r="J313" s="29">
        <f t="shared" si="189"/>
        <v>3.8894388753662135E-2</v>
      </c>
      <c r="K313" s="29"/>
      <c r="L313" s="29"/>
      <c r="M313" s="30"/>
      <c r="N313" s="31">
        <f t="shared" si="162"/>
        <v>0.18795074769476372</v>
      </c>
      <c r="O313" s="31">
        <f t="shared" si="163"/>
        <v>0.18795074769476372</v>
      </c>
      <c r="P313" s="31">
        <f t="shared" si="164"/>
        <v>0</v>
      </c>
      <c r="Q313" s="31">
        <f t="shared" si="185"/>
        <v>0.12278196351595128</v>
      </c>
      <c r="R313" s="31">
        <f t="shared" si="165"/>
        <v>0.12278196351595128</v>
      </c>
      <c r="S313" s="31">
        <f t="shared" si="166"/>
        <v>0</v>
      </c>
      <c r="T313" s="29"/>
      <c r="U313" s="31"/>
      <c r="V313" s="29"/>
      <c r="W313" s="31">
        <f t="shared" si="169"/>
        <v>6.5342861600713009E-2</v>
      </c>
      <c r="X313" s="31">
        <f t="shared" si="170"/>
        <v>6.5342861600713009E-2</v>
      </c>
      <c r="Y313" s="31">
        <f t="shared" si="150"/>
        <v>0</v>
      </c>
      <c r="Z313" s="31">
        <f t="shared" si="171"/>
        <v>0.15818737693693374</v>
      </c>
      <c r="AA313" s="31">
        <f t="shared" si="172"/>
        <v>0.15818737693693374</v>
      </c>
      <c r="AB313" s="31">
        <f t="shared" si="151"/>
        <v>0</v>
      </c>
      <c r="AC313" s="29"/>
      <c r="AD313" s="30"/>
      <c r="AE313" s="29"/>
      <c r="AF313" s="29"/>
      <c r="AG313" s="30"/>
      <c r="AH313" s="30"/>
      <c r="AI313" s="33"/>
      <c r="AJ313" s="30"/>
      <c r="AK313" s="30"/>
      <c r="AL313" s="33"/>
      <c r="AM313" s="30"/>
      <c r="AN313" s="30"/>
      <c r="AO313" s="29"/>
      <c r="AP313" s="30"/>
      <c r="AQ313" s="30"/>
      <c r="AR313" s="32">
        <f t="shared" si="187"/>
        <v>3.8894388753662135E-2</v>
      </c>
      <c r="AS313" s="112">
        <f t="shared" si="188"/>
        <v>0.24285952389347054</v>
      </c>
      <c r="AT313" s="109">
        <f t="shared" si="186"/>
        <v>1.1879507476947637</v>
      </c>
      <c r="AU313" s="115"/>
    </row>
    <row r="314" spans="2:47" x14ac:dyDescent="0.2">
      <c r="B314" s="107">
        <v>43344</v>
      </c>
      <c r="C314" s="109">
        <v>165.23830000000001</v>
      </c>
      <c r="D314" s="105">
        <v>165.23830000000001</v>
      </c>
      <c r="E314" s="27">
        <f>C314-D314</f>
        <v>0</v>
      </c>
      <c r="F314" s="28">
        <v>43373</v>
      </c>
      <c r="G314" s="29"/>
      <c r="H314" s="29"/>
      <c r="I314" s="29"/>
      <c r="J314" s="29">
        <f t="shared" si="189"/>
        <v>6.5342861600713009E-2</v>
      </c>
      <c r="K314" s="29"/>
      <c r="L314" s="29"/>
      <c r="M314" s="30"/>
      <c r="N314" s="31">
        <f t="shared" si="162"/>
        <v>0.1150877248192459</v>
      </c>
      <c r="O314" s="31">
        <f t="shared" si="163"/>
        <v>0.1150877248192459</v>
      </c>
      <c r="P314" s="31">
        <f t="shared" si="164"/>
        <v>0</v>
      </c>
      <c r="Q314" s="31">
        <f t="shared" si="185"/>
        <v>5.3916071516107333E-2</v>
      </c>
      <c r="R314" s="31">
        <f t="shared" si="165"/>
        <v>5.3916071516107333E-2</v>
      </c>
      <c r="S314" s="31">
        <f t="shared" si="166"/>
        <v>0</v>
      </c>
      <c r="T314" s="29"/>
      <c r="U314" s="31"/>
      <c r="V314" s="29"/>
      <c r="W314" s="31">
        <f t="shared" si="169"/>
        <v>0</v>
      </c>
      <c r="X314" s="31">
        <f t="shared" si="170"/>
        <v>0</v>
      </c>
      <c r="Y314" s="31">
        <f>W314-X314</f>
        <v>0</v>
      </c>
      <c r="Z314" s="31">
        <f t="shared" si="171"/>
        <v>8.7149892004456442E-2</v>
      </c>
      <c r="AA314" s="31">
        <f t="shared" si="172"/>
        <v>8.7149892004456442E-2</v>
      </c>
      <c r="AB314" s="31">
        <f t="shared" si="151"/>
        <v>0</v>
      </c>
      <c r="AC314" s="29"/>
      <c r="AD314" s="30"/>
      <c r="AE314" s="29"/>
      <c r="AF314" s="29"/>
      <c r="AG314" s="30"/>
      <c r="AH314" s="30"/>
      <c r="AI314" s="33"/>
      <c r="AJ314" s="30"/>
      <c r="AK314" s="30"/>
      <c r="AL314" s="33"/>
      <c r="AM314" s="30"/>
      <c r="AN314" s="30"/>
      <c r="AO314" s="29"/>
      <c r="AP314" s="30"/>
      <c r="AQ314" s="30"/>
      <c r="AR314" s="32">
        <f t="shared" si="187"/>
        <v>6.5342861600713009E-2</v>
      </c>
      <c r="AS314" s="112">
        <f t="shared" si="188"/>
        <v>0.32407152175236953</v>
      </c>
      <c r="AT314" s="109">
        <f t="shared" si="186"/>
        <v>1.1150877248192459</v>
      </c>
      <c r="AU314" s="115"/>
    </row>
    <row r="315" spans="2:47" x14ac:dyDescent="0.2">
      <c r="B315" s="107">
        <v>43374</v>
      </c>
      <c r="C315" s="109">
        <v>174.1473</v>
      </c>
      <c r="D315" s="105">
        <v>174.1473</v>
      </c>
      <c r="E315" s="27">
        <f t="shared" si="184"/>
        <v>0</v>
      </c>
      <c r="F315" s="28">
        <v>43404</v>
      </c>
      <c r="G315" s="34"/>
      <c r="H315" s="34"/>
      <c r="I315" s="34"/>
      <c r="J315" s="31">
        <f>(+C315/C314)-1</f>
        <v>5.3916071516107333E-2</v>
      </c>
      <c r="K315" s="31"/>
      <c r="L315" s="31"/>
      <c r="M315" s="30"/>
      <c r="N315" s="31">
        <f t="shared" si="162"/>
        <v>5.8042243548995565E-2</v>
      </c>
      <c r="O315" s="31">
        <f t="shared" si="163"/>
        <v>5.8042243548995565E-2</v>
      </c>
      <c r="P315" s="31">
        <f t="shared" si="164"/>
        <v>0</v>
      </c>
      <c r="Q315" s="31">
        <f t="shared" si="185"/>
        <v>0</v>
      </c>
      <c r="R315" s="31">
        <f t="shared" si="165"/>
        <v>0</v>
      </c>
      <c r="S315" s="31">
        <f t="shared" si="166"/>
        <v>0</v>
      </c>
      <c r="T315" s="29"/>
      <c r="U315" s="31"/>
      <c r="V315" s="29"/>
      <c r="W315" s="29"/>
      <c r="X315" s="31"/>
      <c r="Y315" s="29"/>
      <c r="Z315" s="31">
        <f t="shared" si="171"/>
        <v>3.1533649961842602E-2</v>
      </c>
      <c r="AA315" s="31">
        <f t="shared" si="172"/>
        <v>3.1533649961842602E-2</v>
      </c>
      <c r="AB315" s="31">
        <f t="shared" si="151"/>
        <v>0</v>
      </c>
      <c r="AC315" s="29"/>
      <c r="AD315" s="30"/>
      <c r="AE315" s="29"/>
      <c r="AF315" s="29"/>
      <c r="AG315" s="30"/>
      <c r="AH315" s="30"/>
      <c r="AI315" s="33"/>
      <c r="AJ315" s="30"/>
      <c r="AK315" s="30"/>
      <c r="AL315" s="33"/>
      <c r="AM315" s="30"/>
      <c r="AN315" s="30"/>
      <c r="AO315" s="29"/>
      <c r="AP315" s="30"/>
      <c r="AQ315" s="30"/>
      <c r="AR315" s="32">
        <f t="shared" si="187"/>
        <v>5.3916071516107333E-2</v>
      </c>
      <c r="AS315" s="112">
        <f t="shared" si="188"/>
        <v>0.39546025661161144</v>
      </c>
      <c r="AT315" s="109">
        <f t="shared" si="186"/>
        <v>1.0580422435489956</v>
      </c>
      <c r="AU315" s="115"/>
    </row>
    <row r="316" spans="2:47" x14ac:dyDescent="0.2">
      <c r="B316" s="107">
        <v>43405</v>
      </c>
      <c r="C316" s="109">
        <v>179.6388</v>
      </c>
      <c r="D316" s="105">
        <v>179.6388</v>
      </c>
      <c r="E316" s="27">
        <f>C316-D316</f>
        <v>0</v>
      </c>
      <c r="F316" s="28">
        <v>43434</v>
      </c>
      <c r="G316" s="34"/>
      <c r="H316" s="34"/>
      <c r="I316" s="34"/>
      <c r="J316" s="31">
        <f>(+C316/C315)-1</f>
        <v>3.1533649961842602E-2</v>
      </c>
      <c r="K316" s="31"/>
      <c r="L316" s="31"/>
      <c r="M316" s="30"/>
      <c r="N316" s="31">
        <f t="shared" si="162"/>
        <v>2.569823445714392E-2</v>
      </c>
      <c r="O316" s="31">
        <f t="shared" si="163"/>
        <v>2.569823445714392E-2</v>
      </c>
      <c r="P316" s="31">
        <f t="shared" si="164"/>
        <v>0</v>
      </c>
      <c r="Q316" s="31"/>
      <c r="R316" s="31"/>
      <c r="S316" s="31"/>
      <c r="T316" s="29"/>
      <c r="U316" s="31"/>
      <c r="V316" s="29"/>
      <c r="W316" s="29"/>
      <c r="X316" s="31"/>
      <c r="Y316" s="29"/>
      <c r="Z316" s="31">
        <f t="shared" si="171"/>
        <v>0</v>
      </c>
      <c r="AA316" s="31">
        <f t="shared" si="172"/>
        <v>0</v>
      </c>
      <c r="AB316" s="31">
        <f>Z316-AA316</f>
        <v>0</v>
      </c>
      <c r="AC316" s="29"/>
      <c r="AD316" s="30"/>
      <c r="AE316" s="29"/>
      <c r="AF316" s="29"/>
      <c r="AG316" s="30"/>
      <c r="AH316" s="30"/>
      <c r="AI316" s="33"/>
      <c r="AJ316" s="30"/>
      <c r="AK316" s="30"/>
      <c r="AL316" s="33"/>
      <c r="AM316" s="30"/>
      <c r="AN316" s="30"/>
      <c r="AO316" s="29"/>
      <c r="AP316" s="30"/>
      <c r="AQ316" s="30"/>
      <c r="AR316" s="32">
        <f t="shared" si="187"/>
        <v>3.1533649961842602E-2</v>
      </c>
      <c r="AS316" s="112">
        <f t="shared" si="188"/>
        <v>0.4394642118792651</v>
      </c>
      <c r="AT316" s="109">
        <f t="shared" si="186"/>
        <v>1.0256982344571439</v>
      </c>
      <c r="AU316" s="115"/>
    </row>
    <row r="317" spans="2:47" ht="15" thickBot="1" x14ac:dyDescent="0.25">
      <c r="B317" s="107">
        <v>43435</v>
      </c>
      <c r="C317" s="109">
        <v>184.2552</v>
      </c>
      <c r="D317" s="106">
        <v>184.2552</v>
      </c>
      <c r="E317" s="35">
        <f>SUM(E6:E316)</f>
        <v>0</v>
      </c>
      <c r="F317" s="36">
        <v>43465</v>
      </c>
      <c r="G317" s="37"/>
      <c r="H317" s="37"/>
      <c r="I317" s="37"/>
      <c r="J317" s="38">
        <f>(+C317/C316)-1</f>
        <v>2.569823445714392E-2</v>
      </c>
      <c r="K317" s="38"/>
      <c r="L317" s="38"/>
      <c r="M317" s="38"/>
      <c r="N317" s="38">
        <f t="shared" si="162"/>
        <v>0</v>
      </c>
      <c r="O317" s="38">
        <f t="shared" si="163"/>
        <v>0</v>
      </c>
      <c r="P317" s="38">
        <f t="shared" si="164"/>
        <v>0</v>
      </c>
      <c r="Q317" s="38"/>
      <c r="R317" s="38"/>
      <c r="S317" s="38"/>
      <c r="T317" s="39"/>
      <c r="U317" s="39"/>
      <c r="V317" s="39"/>
      <c r="W317" s="39"/>
      <c r="X317" s="39"/>
      <c r="Y317" s="39"/>
      <c r="Z317" s="38"/>
      <c r="AA317" s="38"/>
      <c r="AB317" s="38"/>
      <c r="AC317" s="39"/>
      <c r="AD317" s="39"/>
      <c r="AE317" s="39"/>
      <c r="AF317" s="39"/>
      <c r="AG317" s="39"/>
      <c r="AH317" s="39"/>
      <c r="AI317" s="40"/>
      <c r="AJ317" s="40"/>
      <c r="AK317" s="40"/>
      <c r="AL317" s="40"/>
      <c r="AM317" s="40"/>
      <c r="AN317" s="40"/>
      <c r="AO317" s="39"/>
      <c r="AP317" s="39"/>
      <c r="AQ317" s="39"/>
      <c r="AR317" s="41">
        <f>+(C317/C316)-1</f>
        <v>2.569823445714392E-2</v>
      </c>
      <c r="AS317" s="113">
        <f>+(C317/$D$305)-1</f>
        <v>0.4764559006888065</v>
      </c>
      <c r="AT317" s="109">
        <f>+$D$317/C317</f>
        <v>1</v>
      </c>
      <c r="AU317" s="115"/>
    </row>
    <row r="318" spans="2:47" x14ac:dyDescent="0.2">
      <c r="O318" s="42"/>
    </row>
    <row r="319" spans="2:47" x14ac:dyDescent="0.2">
      <c r="B319" s="110" t="s">
        <v>138</v>
      </c>
    </row>
    <row r="321" spans="2:2" x14ac:dyDescent="0.2">
      <c r="B321" s="2" t="s">
        <v>139</v>
      </c>
    </row>
  </sheetData>
  <mergeCells count="1">
    <mergeCell ref="G4:AQ4"/>
  </mergeCells>
  <pageMargins left="0.7" right="0.7" top="0.75" bottom="0.75" header="0.3" footer="0.3"/>
  <pageSetup scale="6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37"/>
  <sheetViews>
    <sheetView showGridLines="0" zoomScaleNormal="100" workbookViewId="0"/>
  </sheetViews>
  <sheetFormatPr defaultRowHeight="12.75" x14ac:dyDescent="0.2"/>
  <cols>
    <col min="1" max="1" width="2.375" style="117" customWidth="1"/>
    <col min="2" max="2" width="28.875" style="117" customWidth="1"/>
    <col min="3" max="3" width="12.375" style="118" bestFit="1" customWidth="1"/>
    <col min="4" max="4" width="15.25" style="118" customWidth="1"/>
    <col min="5" max="5" width="1.5" style="117" customWidth="1"/>
    <col min="6" max="8" width="15.25" style="239" customWidth="1"/>
    <col min="9" max="9" width="8.875" style="117" bestFit="1" customWidth="1"/>
    <col min="10" max="16384" width="9" style="117"/>
  </cols>
  <sheetData>
    <row r="1" spans="1:9" x14ac:dyDescent="0.2">
      <c r="A1" s="116"/>
    </row>
    <row r="3" spans="1:9" ht="23.25" customHeight="1" x14ac:dyDescent="0.2">
      <c r="A3" s="119"/>
      <c r="B3" s="298" t="s">
        <v>291</v>
      </c>
      <c r="C3" s="298"/>
      <c r="D3" s="298"/>
      <c r="E3" s="298"/>
      <c r="F3" s="298"/>
      <c r="G3" s="298"/>
      <c r="H3" s="117"/>
    </row>
    <row r="4" spans="1:9" ht="13.5" thickBot="1" x14ac:dyDescent="0.25">
      <c r="A4" s="119"/>
      <c r="B4" s="119"/>
      <c r="C4" s="121"/>
      <c r="D4" s="121"/>
      <c r="F4" s="149"/>
      <c r="G4" s="149"/>
      <c r="H4" s="160">
        <f>+Indices!C317/Indices!C305</f>
        <v>1.4764559006888065</v>
      </c>
    </row>
    <row r="5" spans="1:9" s="126" customFormat="1" ht="22.5" x14ac:dyDescent="0.2">
      <c r="A5" s="122"/>
      <c r="B5" s="123"/>
      <c r="C5" s="240"/>
      <c r="D5" s="124">
        <f>+'[1]5.BSS Histórico'!R7</f>
        <v>43465</v>
      </c>
      <c r="F5" s="241" t="s">
        <v>141</v>
      </c>
      <c r="G5" s="241" t="s">
        <v>223</v>
      </c>
      <c r="H5" s="241" t="s">
        <v>142</v>
      </c>
    </row>
    <row r="6" spans="1:9" s="131" customFormat="1" x14ac:dyDescent="0.2">
      <c r="A6" s="127"/>
      <c r="B6" s="128"/>
      <c r="C6" s="242"/>
      <c r="D6" s="129"/>
      <c r="F6" s="243"/>
      <c r="G6" s="243"/>
      <c r="H6" s="243"/>
    </row>
    <row r="7" spans="1:9" x14ac:dyDescent="0.2">
      <c r="A7" s="119"/>
      <c r="B7" s="132" t="s">
        <v>143</v>
      </c>
      <c r="C7" s="133" t="s">
        <v>144</v>
      </c>
      <c r="D7" s="244">
        <f>+'1.ESP Histórico'!C7</f>
        <v>11600</v>
      </c>
      <c r="E7" s="118"/>
      <c r="F7" s="245">
        <v>0</v>
      </c>
      <c r="G7" s="244">
        <f>+F7+D7</f>
        <v>11600</v>
      </c>
      <c r="H7" s="244">
        <f>+'1.ESP Inicial AxI'!G7*$H$4</f>
        <v>14764.559006888065</v>
      </c>
    </row>
    <row r="8" spans="1:9" x14ac:dyDescent="0.2">
      <c r="A8" s="119"/>
      <c r="B8" s="132" t="s">
        <v>145</v>
      </c>
      <c r="C8" s="133" t="s">
        <v>144</v>
      </c>
      <c r="D8" s="244">
        <f>+'1.ESP Histórico'!C8</f>
        <v>270000</v>
      </c>
      <c r="E8" s="118"/>
      <c r="F8" s="245">
        <v>0</v>
      </c>
      <c r="G8" s="244">
        <f>+F8+D8</f>
        <v>270000</v>
      </c>
      <c r="H8" s="244">
        <f>+'1.ESP Inicial AxI'!G8*$H$4</f>
        <v>265762.06212398515</v>
      </c>
    </row>
    <row r="9" spans="1:9" x14ac:dyDescent="0.2">
      <c r="A9" s="119"/>
      <c r="B9" s="132" t="s">
        <v>282</v>
      </c>
      <c r="C9" s="133" t="s">
        <v>144</v>
      </c>
      <c r="D9" s="244">
        <v>0</v>
      </c>
      <c r="E9" s="118"/>
      <c r="F9" s="245">
        <v>0</v>
      </c>
      <c r="G9" s="244">
        <f>+F9+D9</f>
        <v>0</v>
      </c>
      <c r="H9" s="244">
        <f>+'1.ESP Inicial AxI'!G9*$H$4</f>
        <v>553670.96275830246</v>
      </c>
    </row>
    <row r="10" spans="1:9" x14ac:dyDescent="0.2">
      <c r="A10" s="119"/>
      <c r="B10" s="132" t="s">
        <v>146</v>
      </c>
      <c r="C10" s="133" t="s">
        <v>147</v>
      </c>
      <c r="D10" s="244">
        <f>+'1.ESP Histórico'!C10</f>
        <v>70000</v>
      </c>
      <c r="E10" s="118"/>
      <c r="F10" s="245">
        <v>0</v>
      </c>
      <c r="G10" s="244">
        <f>+F10+D10</f>
        <v>70000</v>
      </c>
      <c r="H10" s="244">
        <f>+'1.ESP Inicial AxI'!G10*$H$4</f>
        <v>88587.354041328392</v>
      </c>
    </row>
    <row r="11" spans="1:9" x14ac:dyDescent="0.2">
      <c r="A11" s="119"/>
      <c r="B11" s="135" t="s">
        <v>149</v>
      </c>
      <c r="C11" s="136"/>
      <c r="D11" s="159">
        <f>+SUM(D7:D10)</f>
        <v>351600</v>
      </c>
      <c r="E11" s="118"/>
      <c r="F11" s="246">
        <f>+SUM(F7:F10)</f>
        <v>0</v>
      </c>
      <c r="G11" s="159">
        <f>+SUM(G7:G10)</f>
        <v>351600</v>
      </c>
      <c r="H11" s="159">
        <f>+SUM(H7:H10)</f>
        <v>922784.93793050409</v>
      </c>
    </row>
    <row r="12" spans="1:9" x14ac:dyDescent="0.2">
      <c r="A12" s="119"/>
      <c r="B12" s="132"/>
      <c r="C12" s="133"/>
      <c r="D12" s="244"/>
      <c r="E12" s="118"/>
      <c r="F12" s="244"/>
      <c r="G12" s="244"/>
      <c r="H12" s="244"/>
    </row>
    <row r="13" spans="1:9" x14ac:dyDescent="0.2">
      <c r="A13" s="119"/>
      <c r="B13" s="132" t="s">
        <v>150</v>
      </c>
      <c r="C13" s="133" t="s">
        <v>147</v>
      </c>
      <c r="D13" s="244">
        <f>+'1.ESP Histórico'!C13</f>
        <v>864000</v>
      </c>
      <c r="E13" s="118"/>
      <c r="F13" s="244">
        <f>+'6. Bs Uso Cierre AxI'!F23</f>
        <v>375185.69685883541</v>
      </c>
      <c r="G13" s="244">
        <f>+F13+D13</f>
        <v>1239185.6968588354</v>
      </c>
      <c r="H13" s="244">
        <f>+'1.ESP Inicial AxI'!G13*$H$4</f>
        <v>680036.51570283237</v>
      </c>
      <c r="I13" s="118"/>
    </row>
    <row r="14" spans="1:9" x14ac:dyDescent="0.2">
      <c r="A14" s="119"/>
      <c r="B14" s="135" t="s">
        <v>152</v>
      </c>
      <c r="C14" s="136"/>
      <c r="D14" s="159">
        <f>+D13</f>
        <v>864000</v>
      </c>
      <c r="E14" s="118"/>
      <c r="F14" s="159">
        <f>+F13</f>
        <v>375185.69685883541</v>
      </c>
      <c r="G14" s="159">
        <f>+G13</f>
        <v>1239185.6968588354</v>
      </c>
      <c r="H14" s="159">
        <f>+H13</f>
        <v>680036.51570283237</v>
      </c>
    </row>
    <row r="15" spans="1:9" x14ac:dyDescent="0.2">
      <c r="A15" s="119"/>
      <c r="B15" s="132"/>
      <c r="C15" s="247"/>
      <c r="D15" s="248"/>
      <c r="E15" s="118"/>
      <c r="F15" s="244"/>
      <c r="G15" s="244"/>
      <c r="H15" s="244"/>
    </row>
    <row r="16" spans="1:9" ht="13.5" thickBot="1" x14ac:dyDescent="0.25">
      <c r="A16" s="119"/>
      <c r="B16" s="138" t="s">
        <v>153</v>
      </c>
      <c r="C16" s="139"/>
      <c r="D16" s="249">
        <f>+D11+D14</f>
        <v>1215600</v>
      </c>
      <c r="E16" s="118"/>
      <c r="F16" s="249">
        <f>+F11+F14</f>
        <v>375185.69685883541</v>
      </c>
      <c r="G16" s="249">
        <f>+G11+G14</f>
        <v>1590785.6968588354</v>
      </c>
      <c r="H16" s="249">
        <f>+H11+H14</f>
        <v>1602821.4536333364</v>
      </c>
    </row>
    <row r="17" spans="1:8" ht="13.5" thickTop="1" x14ac:dyDescent="0.2">
      <c r="A17" s="119"/>
      <c r="B17" s="141"/>
      <c r="C17" s="133"/>
      <c r="D17" s="244"/>
      <c r="E17" s="118"/>
      <c r="F17" s="244"/>
      <c r="G17" s="244"/>
      <c r="H17" s="244"/>
    </row>
    <row r="18" spans="1:8" x14ac:dyDescent="0.2">
      <c r="A18" s="119"/>
      <c r="B18" s="132" t="s">
        <v>154</v>
      </c>
      <c r="C18" s="133" t="s">
        <v>144</v>
      </c>
      <c r="D18" s="244">
        <f>+'1.ESP Histórico'!C18</f>
        <v>304600</v>
      </c>
      <c r="E18" s="118"/>
      <c r="F18" s="245">
        <v>0</v>
      </c>
      <c r="G18" s="244">
        <f>+F18+D18</f>
        <v>304600</v>
      </c>
      <c r="H18" s="244">
        <f>+'1.ESP Inicial AxI'!G19*'5.ESP Cierre AxI'!H4</f>
        <v>349920.04846324713</v>
      </c>
    </row>
    <row r="19" spans="1:8" x14ac:dyDescent="0.2">
      <c r="A19" s="119"/>
      <c r="B19" s="132" t="s">
        <v>155</v>
      </c>
      <c r="C19" s="133" t="s">
        <v>144</v>
      </c>
      <c r="D19" s="244">
        <f>+'1.ESP Histórico'!C19</f>
        <v>51900</v>
      </c>
      <c r="E19" s="118"/>
      <c r="F19" s="245">
        <v>0</v>
      </c>
      <c r="G19" s="244">
        <f>+F19+D19</f>
        <v>51900</v>
      </c>
      <c r="H19" s="244">
        <v>0</v>
      </c>
    </row>
    <row r="20" spans="1:8" x14ac:dyDescent="0.2">
      <c r="A20" s="119"/>
      <c r="B20" s="135" t="s">
        <v>156</v>
      </c>
      <c r="C20" s="136"/>
      <c r="D20" s="159">
        <f>SUM(D18:D19)</f>
        <v>356500</v>
      </c>
      <c r="E20" s="118"/>
      <c r="F20" s="246">
        <f>SUM(F18:F19)</f>
        <v>0</v>
      </c>
      <c r="G20" s="159">
        <f>SUM(G18:G19)</f>
        <v>356500</v>
      </c>
      <c r="H20" s="159">
        <f>SUM(H18:H19)</f>
        <v>349920.04846324713</v>
      </c>
    </row>
    <row r="21" spans="1:8" x14ac:dyDescent="0.2">
      <c r="A21" s="119"/>
      <c r="B21" s="132"/>
      <c r="C21" s="133"/>
      <c r="D21" s="244"/>
      <c r="E21" s="118"/>
      <c r="F21" s="244"/>
      <c r="G21" s="244"/>
      <c r="H21" s="244"/>
    </row>
    <row r="22" spans="1:8" x14ac:dyDescent="0.2">
      <c r="A22" s="119"/>
      <c r="B22" s="132" t="s">
        <v>158</v>
      </c>
      <c r="C22" s="133" t="s">
        <v>147</v>
      </c>
      <c r="D22" s="245">
        <f>-ROUND(SUMIF('[1]5.BSS Histórico'!$C$8:$C$91,+'5.ESP Cierre AxI'!$B22,'[1]5.BSS Histórico'!$R$8:$R$91),0)</f>
        <v>0</v>
      </c>
      <c r="E22" s="145"/>
      <c r="F22" s="244">
        <f>+'7. ID Cierre AxI'!E17</f>
        <v>112555.70905765062</v>
      </c>
      <c r="G22" s="244">
        <f>+F22+D22</f>
        <v>112555.70905765062</v>
      </c>
      <c r="H22" s="244">
        <f>+'1.ESP Inicial AxI'!G23*'5.ESP Cierre AxI'!H4</f>
        <v>44553.717436458617</v>
      </c>
    </row>
    <row r="23" spans="1:8" x14ac:dyDescent="0.2">
      <c r="A23" s="119"/>
      <c r="B23" s="135" t="s">
        <v>159</v>
      </c>
      <c r="C23" s="136"/>
      <c r="D23" s="159">
        <f>+D22</f>
        <v>0</v>
      </c>
      <c r="E23" s="118"/>
      <c r="F23" s="159">
        <f>+F22</f>
        <v>112555.70905765062</v>
      </c>
      <c r="G23" s="159">
        <f>+G22</f>
        <v>112555.70905765062</v>
      </c>
      <c r="H23" s="159">
        <f>+H22</f>
        <v>44553.717436458617</v>
      </c>
    </row>
    <row r="24" spans="1:8" x14ac:dyDescent="0.2">
      <c r="A24" s="119"/>
      <c r="B24" s="132"/>
      <c r="C24" s="133"/>
      <c r="D24" s="244"/>
      <c r="E24" s="118"/>
      <c r="F24" s="244"/>
      <c r="G24" s="244"/>
      <c r="H24" s="244"/>
    </row>
    <row r="25" spans="1:8" x14ac:dyDescent="0.2">
      <c r="A25" s="119"/>
      <c r="B25" s="135" t="s">
        <v>160</v>
      </c>
      <c r="C25" s="136"/>
      <c r="D25" s="159">
        <f>+D20+D23</f>
        <v>356500</v>
      </c>
      <c r="E25" s="118"/>
      <c r="F25" s="159">
        <f>+F20+F23</f>
        <v>112555.70905765062</v>
      </c>
      <c r="G25" s="159">
        <f>+G20+G23</f>
        <v>469055.70905765065</v>
      </c>
      <c r="H25" s="159">
        <f>+H20+H23</f>
        <v>394473.76589970576</v>
      </c>
    </row>
    <row r="26" spans="1:8" x14ac:dyDescent="0.2">
      <c r="A26" s="119"/>
      <c r="B26" s="132"/>
      <c r="C26" s="133"/>
      <c r="D26" s="244"/>
      <c r="E26" s="118"/>
      <c r="F26" s="244"/>
      <c r="G26" s="244"/>
      <c r="H26" s="244"/>
    </row>
    <row r="27" spans="1:8" hidden="1" x14ac:dyDescent="0.2">
      <c r="A27" s="119"/>
      <c r="B27" s="132" t="s">
        <v>161</v>
      </c>
      <c r="C27" s="133">
        <v>600000000</v>
      </c>
      <c r="D27" s="244">
        <f>-SUMIF('[1]5.BSS Histórico'!$C$8:$C$91,+'5.ESP Cierre AxI'!$B27,'[1]5.BSS Histórico'!$R$8:$R$91)</f>
        <v>600000000</v>
      </c>
      <c r="E27" s="118"/>
      <c r="F27" s="244">
        <f>-SUMIF('[1]5.BSS Histórico'!$C$8:$C$91,+'[1]1.ESP Inicial AxI'!$B33,'[1]5.BSS Histórico'!$R$8:$R$91)</f>
        <v>600000000</v>
      </c>
      <c r="G27" s="244">
        <f>-SUMIF('[1]5.BSS Histórico'!$C$8:$C$91,+'[1]1.ESP Inicial AxI'!$B33,'[1]5.BSS Histórico'!$R$8:$R$91)</f>
        <v>600000000</v>
      </c>
      <c r="H27" s="244">
        <f>-SUMIF('[1]5.BSS Histórico'!$C$8:$C$91,+'[1]1.ESP Inicial AxI'!$B33,'[1]5.BSS Histórico'!$R$8:$R$91)</f>
        <v>600000000</v>
      </c>
    </row>
    <row r="28" spans="1:8" hidden="1" x14ac:dyDescent="0.2">
      <c r="A28" s="119"/>
      <c r="B28" s="132" t="s">
        <v>162</v>
      </c>
      <c r="C28" s="133">
        <v>0</v>
      </c>
      <c r="D28" s="244">
        <f>-SUMIF('[1]5.BSS Histórico'!$C$8:$C$91,+'5.ESP Cierre AxI'!$B28,'[1]5.BSS Histórico'!$R$8:$R$91)</f>
        <v>0</v>
      </c>
      <c r="E28" s="118"/>
      <c r="F28" s="244">
        <f>-SUMIF('[1]5.BSS Histórico'!$C$8:$C$91,+'[1]1.ESP Inicial AxI'!$B34,'[1]5.BSS Histórico'!$R$8:$R$91)</f>
        <v>0</v>
      </c>
      <c r="G28" s="244">
        <f>-SUMIF('[1]5.BSS Histórico'!$C$8:$C$91,+'[1]1.ESP Inicial AxI'!$B34,'[1]5.BSS Histórico'!$R$8:$R$91)</f>
        <v>0</v>
      </c>
      <c r="H28" s="244">
        <f>-SUMIF('[1]5.BSS Histórico'!$C$8:$C$91,+'[1]1.ESP Inicial AxI'!$B34,'[1]5.BSS Histórico'!$R$8:$R$91)</f>
        <v>0</v>
      </c>
    </row>
    <row r="29" spans="1:8" hidden="1" x14ac:dyDescent="0.2">
      <c r="A29" s="119"/>
      <c r="B29" s="132" t="s">
        <v>163</v>
      </c>
      <c r="C29" s="133">
        <v>120000000</v>
      </c>
      <c r="D29" s="244">
        <f>-SUMIF('[1]5.BSS Histórico'!$C$8:$C$91,+'5.ESP Cierre AxI'!$B29,'[1]5.BSS Histórico'!$R$8:$R$91)</f>
        <v>120000000</v>
      </c>
      <c r="E29" s="118"/>
      <c r="F29" s="244">
        <f>-SUMIF('[1]5.BSS Histórico'!$C$8:$C$91,+'[1]1.ESP Inicial AxI'!$B35,'[1]5.BSS Histórico'!$R$8:$R$91)</f>
        <v>120000000</v>
      </c>
      <c r="G29" s="244">
        <f>-SUMIF('[1]5.BSS Histórico'!$C$8:$C$91,+'[1]1.ESP Inicial AxI'!$B35,'[1]5.BSS Histórico'!$R$8:$R$91)</f>
        <v>120000000</v>
      </c>
      <c r="H29" s="244">
        <f>-SUMIF('[1]5.BSS Histórico'!$C$8:$C$91,+'[1]1.ESP Inicial AxI'!$B35,'[1]5.BSS Histórico'!$R$8:$R$91)</f>
        <v>120000000</v>
      </c>
    </row>
    <row r="30" spans="1:8" hidden="1" x14ac:dyDescent="0.2">
      <c r="A30" s="119"/>
      <c r="B30" s="132" t="s">
        <v>164</v>
      </c>
      <c r="C30" s="133">
        <v>81578350</v>
      </c>
      <c r="D30" s="244">
        <f>-SUMIF('[1]5.BSS Histórico'!$C$8:$C$91,+'5.ESP Cierre AxI'!$B30,'[1]5.BSS Histórico'!$R$8:$R$91)</f>
        <v>81578350</v>
      </c>
      <c r="E30" s="118"/>
      <c r="F30" s="244">
        <f>-SUMIF('[1]5.BSS Histórico'!$C$8:$C$91,+'[1]1.ESP Inicial AxI'!$B36,'[1]5.BSS Histórico'!$R$8:$R$91)</f>
        <v>81578350</v>
      </c>
      <c r="G30" s="244">
        <f>-SUMIF('[1]5.BSS Histórico'!$C$8:$C$91,+'[1]1.ESP Inicial AxI'!$B36,'[1]5.BSS Histórico'!$R$8:$R$91)</f>
        <v>81578350</v>
      </c>
      <c r="H30" s="244">
        <f>-SUMIF('[1]5.BSS Histórico'!$C$8:$C$91,+'[1]1.ESP Inicial AxI'!$B36,'[1]5.BSS Histórico'!$R$8:$R$91)</f>
        <v>81578350</v>
      </c>
    </row>
    <row r="31" spans="1:8" hidden="1" x14ac:dyDescent="0.2">
      <c r="A31" s="119"/>
      <c r="B31" s="132" t="s">
        <v>165</v>
      </c>
      <c r="C31" s="133">
        <v>413068345.00901186</v>
      </c>
      <c r="D31" s="244">
        <f>-SUMIF('[1]5.BSS Histórico'!$C$8:$C$91,+'5.ESP Cierre AxI'!$B31,'[1]5.BSS Histórico'!$R$8:$R$91)</f>
        <v>413068345.00901186</v>
      </c>
      <c r="E31" s="118"/>
      <c r="F31" s="244">
        <f>-SUMIF('[1]5.BSS Histórico'!$C$8:$C$91,+'[1]1.ESP Inicial AxI'!$B37,'[1]5.BSS Histórico'!$R$8:$R$91)</f>
        <v>413068345.00901186</v>
      </c>
      <c r="G31" s="244">
        <f>-SUMIF('[1]5.BSS Histórico'!$C$8:$C$91,+'[1]1.ESP Inicial AxI'!$B37,'[1]5.BSS Histórico'!$R$8:$R$91)</f>
        <v>413068345.00901186</v>
      </c>
      <c r="H31" s="244">
        <f>-SUMIF('[1]5.BSS Histórico'!$C$8:$C$91,+'[1]1.ESP Inicial AxI'!$B37,'[1]5.BSS Histórico'!$R$8:$R$91)</f>
        <v>413068345.00901186</v>
      </c>
    </row>
    <row r="32" spans="1:8" hidden="1" x14ac:dyDescent="0.2">
      <c r="A32" s="119"/>
      <c r="B32" s="132"/>
      <c r="C32" s="133"/>
      <c r="D32" s="244"/>
      <c r="E32" s="118"/>
      <c r="F32" s="244"/>
      <c r="G32" s="244"/>
      <c r="H32" s="244"/>
    </row>
    <row r="33" spans="1:8" x14ac:dyDescent="0.2">
      <c r="A33" s="119"/>
      <c r="B33" s="135" t="s">
        <v>166</v>
      </c>
      <c r="C33" s="136" t="s">
        <v>147</v>
      </c>
      <c r="D33" s="159">
        <f>+'1.ESP Histórico'!C33</f>
        <v>859100</v>
      </c>
      <c r="E33" s="118"/>
      <c r="F33" s="159">
        <f>+F16-F25</f>
        <v>262629.98780118476</v>
      </c>
      <c r="G33" s="159">
        <f>+F33+D33</f>
        <v>1121729.9878011849</v>
      </c>
      <c r="H33" s="159">
        <f>+H16-H25</f>
        <v>1208347.6877336306</v>
      </c>
    </row>
    <row r="34" spans="1:8" x14ac:dyDescent="0.2">
      <c r="A34" s="119"/>
      <c r="B34" s="132"/>
      <c r="C34" s="133"/>
      <c r="D34" s="244"/>
      <c r="E34" s="118"/>
      <c r="F34" s="244"/>
      <c r="G34" s="244"/>
      <c r="H34" s="244"/>
    </row>
    <row r="35" spans="1:8" ht="13.5" thickBot="1" x14ac:dyDescent="0.25">
      <c r="A35" s="119"/>
      <c r="B35" s="142" t="s">
        <v>167</v>
      </c>
      <c r="C35" s="143"/>
      <c r="D35" s="250">
        <f>+D25+D33</f>
        <v>1215600</v>
      </c>
      <c r="E35" s="118"/>
      <c r="F35" s="250">
        <f>+F25+F33</f>
        <v>375185.69685883541</v>
      </c>
      <c r="G35" s="250">
        <f>+G25+G33</f>
        <v>1590785.6968588354</v>
      </c>
      <c r="H35" s="250">
        <f>+H25+H33</f>
        <v>1602821.4536333364</v>
      </c>
    </row>
    <row r="37" spans="1:8" x14ac:dyDescent="0.2">
      <c r="D37" s="145">
        <f>+D16-D35</f>
        <v>0</v>
      </c>
      <c r="E37" s="145"/>
      <c r="F37" s="239">
        <f>+F16-F35</f>
        <v>0</v>
      </c>
      <c r="G37" s="239">
        <f>+G16-G35</f>
        <v>0</v>
      </c>
      <c r="H37" s="239">
        <f>+H16-H35</f>
        <v>0</v>
      </c>
    </row>
  </sheetData>
  <mergeCells count="1">
    <mergeCell ref="B3:G3"/>
  </mergeCells>
  <pageMargins left="0.23622047244094491" right="0.23622047244094491" top="0.74803149606299213" bottom="0.74803149606299213" header="0.31496062992125984" footer="0.31496062992125984"/>
  <pageSetup paperSize="5" scale="8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57"/>
  <sheetViews>
    <sheetView showGridLines="0" zoomScaleNormal="100" workbookViewId="0"/>
  </sheetViews>
  <sheetFormatPr defaultRowHeight="11.25" x14ac:dyDescent="0.2"/>
  <cols>
    <col min="1" max="2" width="2.375" style="119" customWidth="1"/>
    <col min="3" max="3" width="14.75" style="119" customWidth="1"/>
    <col min="4" max="4" width="7.375" style="119" customWidth="1"/>
    <col min="5" max="5" width="9" style="119" customWidth="1"/>
    <col min="6" max="6" width="11.625" style="119" customWidth="1"/>
    <col min="7" max="7" width="9.625" style="119" customWidth="1"/>
    <col min="8" max="12" width="12.625" style="119" customWidth="1"/>
    <col min="13" max="13" width="11.5" style="149" customWidth="1"/>
    <col min="14" max="14" width="9.875" style="149" customWidth="1"/>
    <col min="15" max="15" width="8.125" style="119" bestFit="1" customWidth="1"/>
    <col min="16" max="16" width="1.5" style="119" customWidth="1"/>
    <col min="17" max="17" width="13.75" style="119" customWidth="1"/>
    <col min="18" max="18" width="15.25" style="119" customWidth="1"/>
    <col min="19" max="19" width="13.75" style="119" customWidth="1"/>
    <col min="20" max="16384" width="9" style="119"/>
  </cols>
  <sheetData>
    <row r="1" spans="1:14" s="146" customFormat="1" ht="14.25" x14ac:dyDescent="0.2">
      <c r="A1" s="116"/>
      <c r="M1" s="147"/>
      <c r="N1" s="147"/>
    </row>
    <row r="2" spans="1:14" s="146" customFormat="1" ht="14.25" x14ac:dyDescent="0.2">
      <c r="M2" s="147"/>
      <c r="N2" s="147"/>
    </row>
    <row r="3" spans="1:14" s="146" customFormat="1" ht="14.25" x14ac:dyDescent="0.2">
      <c r="A3" s="119"/>
      <c r="B3" s="120" t="s">
        <v>292</v>
      </c>
      <c r="M3" s="147"/>
      <c r="N3" s="147"/>
    </row>
    <row r="5" spans="1:14" x14ac:dyDescent="0.2">
      <c r="C5" s="148" t="s">
        <v>173</v>
      </c>
    </row>
    <row r="6" spans="1:14" s="122" customFormat="1" ht="33.75" x14ac:dyDescent="0.2">
      <c r="C6" s="225" t="s">
        <v>174</v>
      </c>
      <c r="D6" s="225" t="s">
        <v>109</v>
      </c>
      <c r="E6" s="225" t="s">
        <v>175</v>
      </c>
      <c r="F6" s="225" t="s">
        <v>176</v>
      </c>
      <c r="G6" s="225" t="s">
        <v>177</v>
      </c>
      <c r="H6" s="225" t="s">
        <v>178</v>
      </c>
      <c r="I6" s="225" t="s">
        <v>179</v>
      </c>
      <c r="J6" s="225" t="s">
        <v>293</v>
      </c>
      <c r="K6" s="225" t="s">
        <v>86</v>
      </c>
    </row>
    <row r="7" spans="1:14" x14ac:dyDescent="0.2">
      <c r="C7" s="151" t="s">
        <v>111</v>
      </c>
      <c r="D7" s="152">
        <f>+Caso!E51</f>
        <v>42644</v>
      </c>
      <c r="E7" s="153">
        <v>60</v>
      </c>
      <c r="F7" s="153">
        <v>27</v>
      </c>
      <c r="G7" s="153">
        <f>+E7-F7</f>
        <v>33</v>
      </c>
      <c r="H7" s="154">
        <f>+Caso!C51</f>
        <v>480000</v>
      </c>
      <c r="I7" s="154">
        <v>-120000</v>
      </c>
      <c r="J7" s="154">
        <f>-H7/E7*12</f>
        <v>-96000</v>
      </c>
      <c r="K7" s="156">
        <f>+H7+I7+J7</f>
        <v>264000</v>
      </c>
    </row>
    <row r="8" spans="1:14" x14ac:dyDescent="0.2">
      <c r="C8" s="151" t="s">
        <v>300</v>
      </c>
      <c r="D8" s="152">
        <v>43282</v>
      </c>
      <c r="E8" s="153">
        <v>0</v>
      </c>
      <c r="F8" s="153">
        <v>0</v>
      </c>
      <c r="G8" s="153">
        <f>+E8-F8</f>
        <v>0</v>
      </c>
      <c r="H8" s="154">
        <v>600000</v>
      </c>
      <c r="I8" s="154">
        <v>0</v>
      </c>
      <c r="J8" s="154">
        <v>0</v>
      </c>
      <c r="K8" s="156">
        <f>+H8+I8+J8</f>
        <v>600000</v>
      </c>
    </row>
    <row r="9" spans="1:14" x14ac:dyDescent="0.2">
      <c r="C9" s="151"/>
      <c r="D9" s="152"/>
      <c r="E9" s="153"/>
      <c r="F9" s="153"/>
      <c r="G9" s="153"/>
      <c r="H9" s="154"/>
      <c r="I9" s="154"/>
      <c r="J9" s="154"/>
      <c r="K9" s="156"/>
    </row>
    <row r="10" spans="1:14" x14ac:dyDescent="0.2">
      <c r="C10" s="157" t="s">
        <v>180</v>
      </c>
      <c r="D10" s="158"/>
      <c r="E10" s="136"/>
      <c r="F10" s="136"/>
      <c r="G10" s="136"/>
      <c r="H10" s="159">
        <f>SUM(H7:H9)</f>
        <v>1080000</v>
      </c>
      <c r="I10" s="159">
        <f>SUM(I7:I9)</f>
        <v>-120000</v>
      </c>
      <c r="J10" s="159">
        <f>SUM(J7:J9)</f>
        <v>-96000</v>
      </c>
      <c r="K10" s="159">
        <f>SUM(K7:K9)</f>
        <v>864000</v>
      </c>
    </row>
    <row r="11" spans="1:14" x14ac:dyDescent="0.2">
      <c r="E11" s="121"/>
      <c r="F11" s="121"/>
      <c r="G11" s="121"/>
      <c r="H11" s="121"/>
      <c r="I11" s="121"/>
      <c r="J11" s="160"/>
    </row>
    <row r="12" spans="1:14" x14ac:dyDescent="0.2">
      <c r="C12" s="148" t="s">
        <v>181</v>
      </c>
      <c r="E12" s="121"/>
      <c r="F12" s="121"/>
      <c r="G12" s="121"/>
      <c r="H12" s="121"/>
      <c r="I12" s="160"/>
      <c r="J12" s="121"/>
      <c r="K12" s="121"/>
    </row>
    <row r="13" spans="1:14" ht="33.75" x14ac:dyDescent="0.2">
      <c r="C13" s="295" t="s">
        <v>174</v>
      </c>
      <c r="D13" s="295"/>
      <c r="E13" s="295"/>
      <c r="F13" s="161" t="s">
        <v>294</v>
      </c>
      <c r="G13" s="161" t="s">
        <v>301</v>
      </c>
      <c r="H13" s="225" t="s">
        <v>184</v>
      </c>
      <c r="I13" s="225" t="s">
        <v>295</v>
      </c>
      <c r="J13" s="225" t="s">
        <v>179</v>
      </c>
      <c r="K13" s="225" t="s">
        <v>302</v>
      </c>
      <c r="L13" s="225" t="s">
        <v>296</v>
      </c>
    </row>
    <row r="14" spans="1:14" x14ac:dyDescent="0.2">
      <c r="C14" s="296" t="s">
        <v>111</v>
      </c>
      <c r="D14" s="296"/>
      <c r="E14" s="296"/>
      <c r="F14" s="153">
        <f>+Caso!G102</f>
        <v>184.2552</v>
      </c>
      <c r="G14" s="153">
        <f>+Caso!F95</f>
        <v>124.79559999999999</v>
      </c>
      <c r="H14" s="162">
        <f>+F14/G14</f>
        <v>1.4764559006888065</v>
      </c>
      <c r="I14" s="153">
        <f>'2. Bs Uso Inicial AxI'!I14*'6. Bs Uso Cierre AxI'!H14</f>
        <v>906715.19190740713</v>
      </c>
      <c r="J14" s="153">
        <f>+'2. Bs Uso Inicial AxI'!J14*H14</f>
        <v>-226678.67620457467</v>
      </c>
      <c r="K14" s="255">
        <f>-I14/E7*12</f>
        <v>-181343.03838148143</v>
      </c>
      <c r="L14" s="153">
        <f>+I14+J14+K14</f>
        <v>498693.47732135106</v>
      </c>
    </row>
    <row r="15" spans="1:14" x14ac:dyDescent="0.2">
      <c r="C15" s="296" t="s">
        <v>116</v>
      </c>
      <c r="D15" s="296"/>
      <c r="E15" s="296"/>
      <c r="F15" s="153">
        <f>+F14</f>
        <v>184.2552</v>
      </c>
      <c r="G15" s="153">
        <f>+Caso!F106</f>
        <v>149.29660000000001</v>
      </c>
      <c r="H15" s="162">
        <f>+F15/G15</f>
        <v>1.2341553658958073</v>
      </c>
      <c r="I15" s="153">
        <f>+K8*H15</f>
        <v>740493.21953748434</v>
      </c>
      <c r="J15" s="154">
        <v>0</v>
      </c>
      <c r="K15" s="154">
        <v>0</v>
      </c>
      <c r="L15" s="153">
        <f>+I15+J15+K15</f>
        <v>740493.21953748434</v>
      </c>
    </row>
    <row r="16" spans="1:14" x14ac:dyDescent="0.2">
      <c r="C16" s="299">
        <f>+C9</f>
        <v>0</v>
      </c>
      <c r="D16" s="296"/>
      <c r="E16" s="296"/>
      <c r="F16" s="153"/>
      <c r="G16" s="153"/>
      <c r="H16" s="162"/>
      <c r="I16" s="153"/>
      <c r="J16" s="154"/>
      <c r="K16" s="154"/>
      <c r="L16" s="153"/>
    </row>
    <row r="17" spans="3:12" x14ac:dyDescent="0.2">
      <c r="C17" s="297" t="str">
        <f>+C10</f>
        <v>Totales</v>
      </c>
      <c r="D17" s="297"/>
      <c r="E17" s="297"/>
      <c r="F17" s="136"/>
      <c r="G17" s="136"/>
      <c r="H17" s="159"/>
      <c r="I17" s="159">
        <f>SUM(I14:I16)</f>
        <v>1647208.4114448915</v>
      </c>
      <c r="J17" s="159">
        <f>SUM(J14:J16)</f>
        <v>-226678.67620457467</v>
      </c>
      <c r="K17" s="159">
        <f>SUM(K14:K16)</f>
        <v>-181343.03838148143</v>
      </c>
      <c r="L17" s="159">
        <f>SUM(L14:L16)-1</f>
        <v>1239185.6968588354</v>
      </c>
    </row>
    <row r="18" spans="3:12" x14ac:dyDescent="0.2">
      <c r="C18" s="203"/>
      <c r="E18" s="121"/>
      <c r="F18" s="121"/>
      <c r="G18" s="121"/>
      <c r="H18" s="121"/>
      <c r="I18" s="251"/>
      <c r="J18" s="121"/>
      <c r="K18" s="252"/>
    </row>
    <row r="19" spans="3:12" x14ac:dyDescent="0.2">
      <c r="C19" s="163" t="s">
        <v>297</v>
      </c>
      <c r="D19" s="163"/>
      <c r="E19" s="164"/>
      <c r="F19" s="164">
        <f>+K10</f>
        <v>864000</v>
      </c>
      <c r="G19" s="121"/>
      <c r="H19" s="121"/>
      <c r="I19" s="253"/>
      <c r="J19" s="121"/>
      <c r="K19" s="252"/>
    </row>
    <row r="20" spans="3:12" x14ac:dyDescent="0.2">
      <c r="C20" s="163"/>
      <c r="D20" s="163"/>
      <c r="E20" s="164"/>
      <c r="F20" s="164"/>
      <c r="G20" s="121"/>
      <c r="H20" s="121"/>
      <c r="I20" s="253"/>
      <c r="J20" s="121"/>
      <c r="K20" s="252"/>
    </row>
    <row r="21" spans="3:12" x14ac:dyDescent="0.2">
      <c r="C21" s="166" t="s">
        <v>298</v>
      </c>
      <c r="D21" s="166"/>
      <c r="E21" s="167"/>
      <c r="F21" s="167">
        <f>+L17</f>
        <v>1239185.6968588354</v>
      </c>
      <c r="G21" s="121"/>
      <c r="H21" s="252"/>
      <c r="I21" s="253"/>
      <c r="J21" s="121"/>
      <c r="K21" s="121"/>
    </row>
    <row r="22" spans="3:12" x14ac:dyDescent="0.2">
      <c r="E22" s="121"/>
      <c r="F22" s="121"/>
      <c r="G22" s="121"/>
      <c r="H22" s="121"/>
      <c r="I22" s="253"/>
      <c r="J22" s="121"/>
      <c r="K22" s="121"/>
    </row>
    <row r="23" spans="3:12" x14ac:dyDescent="0.2">
      <c r="C23" s="148" t="s">
        <v>299</v>
      </c>
      <c r="E23" s="121"/>
      <c r="F23" s="168">
        <f>+F21-F19</f>
        <v>375185.69685883541</v>
      </c>
      <c r="G23" s="121"/>
      <c r="H23" s="121"/>
      <c r="I23" s="121"/>
      <c r="J23" s="121"/>
      <c r="K23" s="121"/>
    </row>
    <row r="24" spans="3:12" x14ac:dyDescent="0.2">
      <c r="E24" s="121"/>
      <c r="F24" s="121"/>
      <c r="G24" s="121"/>
      <c r="H24" s="121"/>
      <c r="I24" s="121"/>
      <c r="J24" s="121"/>
      <c r="K24" s="121"/>
    </row>
    <row r="25" spans="3:12" x14ac:dyDescent="0.2">
      <c r="E25" s="121"/>
      <c r="F25" s="121"/>
      <c r="G25" s="121"/>
      <c r="H25" s="121"/>
      <c r="I25" s="121"/>
      <c r="J25" s="121"/>
      <c r="K25" s="121"/>
    </row>
    <row r="26" spans="3:12" x14ac:dyDescent="0.2">
      <c r="E26" s="121"/>
      <c r="F26" s="121"/>
      <c r="G26" s="121"/>
      <c r="H26" s="121"/>
      <c r="I26" s="121"/>
      <c r="J26" s="121"/>
      <c r="K26" s="121"/>
    </row>
    <row r="27" spans="3:12" x14ac:dyDescent="0.2">
      <c r="E27" s="121"/>
      <c r="F27" s="121"/>
      <c r="G27" s="121"/>
      <c r="H27" s="121"/>
      <c r="I27" s="121"/>
      <c r="J27" s="121"/>
      <c r="K27" s="121"/>
    </row>
    <row r="28" spans="3:12" x14ac:dyDescent="0.2">
      <c r="E28" s="121"/>
      <c r="F28" s="121"/>
      <c r="G28" s="121"/>
      <c r="H28" s="121"/>
      <c r="I28" s="121"/>
      <c r="J28" s="121"/>
      <c r="K28" s="121"/>
    </row>
    <row r="29" spans="3:12" x14ac:dyDescent="0.2">
      <c r="E29" s="121"/>
      <c r="F29" s="121"/>
      <c r="G29" s="121"/>
      <c r="H29" s="121"/>
      <c r="I29" s="121"/>
      <c r="J29" s="121"/>
      <c r="K29" s="121"/>
    </row>
    <row r="30" spans="3:12" x14ac:dyDescent="0.2">
      <c r="E30" s="121"/>
      <c r="F30" s="121"/>
      <c r="G30" s="121"/>
      <c r="H30" s="121"/>
      <c r="I30" s="121"/>
      <c r="J30" s="121"/>
      <c r="K30" s="121"/>
    </row>
    <row r="31" spans="3:12" x14ac:dyDescent="0.2">
      <c r="E31" s="121"/>
      <c r="F31" s="121"/>
      <c r="G31" s="121"/>
      <c r="H31" s="121"/>
      <c r="I31" s="121"/>
      <c r="J31" s="121"/>
      <c r="K31" s="121"/>
    </row>
    <row r="32" spans="3:12" x14ac:dyDescent="0.2">
      <c r="E32" s="121"/>
      <c r="F32" s="121"/>
      <c r="G32" s="121"/>
      <c r="H32" s="121"/>
      <c r="I32" s="121"/>
      <c r="J32" s="121"/>
      <c r="K32" s="121"/>
    </row>
    <row r="33" spans="5:11" x14ac:dyDescent="0.2">
      <c r="E33" s="121"/>
      <c r="F33" s="121"/>
      <c r="G33" s="121"/>
      <c r="H33" s="121"/>
      <c r="I33" s="121"/>
      <c r="J33" s="121"/>
      <c r="K33" s="121"/>
    </row>
    <row r="34" spans="5:11" x14ac:dyDescent="0.2">
      <c r="E34" s="121"/>
      <c r="F34" s="121"/>
      <c r="G34" s="121"/>
      <c r="H34" s="121"/>
      <c r="I34" s="121"/>
      <c r="J34" s="121"/>
      <c r="K34" s="121"/>
    </row>
    <row r="35" spans="5:11" x14ac:dyDescent="0.2">
      <c r="E35" s="121"/>
      <c r="F35" s="121"/>
      <c r="G35" s="121"/>
      <c r="H35" s="121"/>
      <c r="I35" s="121"/>
      <c r="J35" s="121"/>
      <c r="K35" s="121"/>
    </row>
    <row r="36" spans="5:11" x14ac:dyDescent="0.2">
      <c r="E36" s="121"/>
      <c r="F36" s="121"/>
      <c r="G36" s="121"/>
      <c r="H36" s="121"/>
      <c r="I36" s="121"/>
      <c r="J36" s="121"/>
      <c r="K36" s="121"/>
    </row>
    <row r="37" spans="5:11" x14ac:dyDescent="0.2">
      <c r="E37" s="121"/>
      <c r="F37" s="121"/>
      <c r="G37" s="121"/>
      <c r="H37" s="121"/>
      <c r="I37" s="121"/>
      <c r="J37" s="121"/>
      <c r="K37" s="121"/>
    </row>
    <row r="38" spans="5:11" x14ac:dyDescent="0.2">
      <c r="E38" s="121"/>
      <c r="F38" s="121"/>
      <c r="G38" s="121"/>
      <c r="H38" s="121"/>
      <c r="I38" s="121"/>
      <c r="J38" s="121"/>
      <c r="K38" s="121"/>
    </row>
    <row r="39" spans="5:11" x14ac:dyDescent="0.2">
      <c r="E39" s="121"/>
      <c r="F39" s="121"/>
      <c r="G39" s="121"/>
      <c r="H39" s="121"/>
      <c r="I39" s="121"/>
      <c r="J39" s="121"/>
      <c r="K39" s="121"/>
    </row>
    <row r="40" spans="5:11" x14ac:dyDescent="0.2">
      <c r="E40" s="121"/>
      <c r="F40" s="121"/>
      <c r="G40" s="121"/>
      <c r="H40" s="121"/>
      <c r="I40" s="121"/>
      <c r="J40" s="121"/>
      <c r="K40" s="121"/>
    </row>
    <row r="41" spans="5:11" x14ac:dyDescent="0.2">
      <c r="E41" s="121"/>
      <c r="F41" s="121"/>
      <c r="G41" s="121"/>
      <c r="H41" s="121"/>
      <c r="I41" s="121"/>
      <c r="J41" s="121"/>
      <c r="K41" s="121"/>
    </row>
    <row r="42" spans="5:11" x14ac:dyDescent="0.2">
      <c r="E42" s="121"/>
      <c r="F42" s="121"/>
      <c r="G42" s="121"/>
      <c r="H42" s="121"/>
      <c r="I42" s="121"/>
      <c r="J42" s="121"/>
      <c r="K42" s="121"/>
    </row>
    <row r="43" spans="5:11" x14ac:dyDescent="0.2">
      <c r="E43" s="121"/>
      <c r="F43" s="121"/>
      <c r="G43" s="121"/>
      <c r="H43" s="121"/>
      <c r="I43" s="121"/>
      <c r="J43" s="121"/>
      <c r="K43" s="121"/>
    </row>
    <row r="44" spans="5:11" x14ac:dyDescent="0.2">
      <c r="E44" s="121"/>
      <c r="F44" s="121"/>
      <c r="G44" s="121"/>
      <c r="H44" s="121"/>
      <c r="I44" s="121"/>
      <c r="J44" s="121"/>
      <c r="K44" s="121"/>
    </row>
    <row r="45" spans="5:11" x14ac:dyDescent="0.2">
      <c r="E45" s="121"/>
      <c r="F45" s="121"/>
      <c r="G45" s="121"/>
      <c r="H45" s="121"/>
      <c r="I45" s="121"/>
      <c r="J45" s="121"/>
      <c r="K45" s="121"/>
    </row>
    <row r="46" spans="5:11" x14ac:dyDescent="0.2">
      <c r="E46" s="121"/>
      <c r="F46" s="121"/>
      <c r="G46" s="121"/>
      <c r="H46" s="121"/>
      <c r="I46" s="121"/>
      <c r="J46" s="121"/>
      <c r="K46" s="121"/>
    </row>
    <row r="47" spans="5:11" x14ac:dyDescent="0.2">
      <c r="E47" s="121"/>
      <c r="F47" s="121"/>
      <c r="G47" s="121"/>
      <c r="H47" s="121"/>
      <c r="I47" s="121"/>
      <c r="J47" s="121"/>
      <c r="K47" s="121"/>
    </row>
    <row r="48" spans="5:11" x14ac:dyDescent="0.2">
      <c r="E48" s="121"/>
      <c r="F48" s="121"/>
      <c r="G48" s="121"/>
      <c r="H48" s="121"/>
      <c r="I48" s="121"/>
      <c r="J48" s="121"/>
      <c r="K48" s="121"/>
    </row>
    <row r="49" spans="5:11" x14ac:dyDescent="0.2">
      <c r="E49" s="121"/>
      <c r="F49" s="121"/>
      <c r="G49" s="121"/>
      <c r="H49" s="121"/>
      <c r="I49" s="121"/>
      <c r="J49" s="121"/>
      <c r="K49" s="121"/>
    </row>
    <row r="50" spans="5:11" x14ac:dyDescent="0.2">
      <c r="E50" s="121"/>
      <c r="F50" s="121"/>
      <c r="G50" s="121"/>
      <c r="H50" s="121"/>
      <c r="I50" s="121"/>
      <c r="J50" s="121"/>
      <c r="K50" s="121"/>
    </row>
    <row r="51" spans="5:11" x14ac:dyDescent="0.2">
      <c r="E51" s="121"/>
      <c r="F51" s="121"/>
      <c r="G51" s="121"/>
      <c r="H51" s="121"/>
      <c r="I51" s="121"/>
      <c r="J51" s="121"/>
      <c r="K51" s="121"/>
    </row>
    <row r="52" spans="5:11" x14ac:dyDescent="0.2">
      <c r="E52" s="121"/>
      <c r="F52" s="121"/>
      <c r="G52" s="121"/>
      <c r="H52" s="121"/>
      <c r="I52" s="121"/>
      <c r="J52" s="121"/>
      <c r="K52" s="121"/>
    </row>
    <row r="53" spans="5:11" x14ac:dyDescent="0.2">
      <c r="E53" s="121"/>
      <c r="F53" s="121"/>
      <c r="G53" s="121"/>
      <c r="H53" s="121"/>
      <c r="I53" s="121"/>
      <c r="J53" s="121"/>
      <c r="K53" s="121"/>
    </row>
    <row r="54" spans="5:11" x14ac:dyDescent="0.2">
      <c r="E54" s="121"/>
      <c r="F54" s="121"/>
      <c r="G54" s="121"/>
      <c r="H54" s="121"/>
      <c r="I54" s="121"/>
      <c r="J54" s="121"/>
      <c r="K54" s="121"/>
    </row>
    <row r="55" spans="5:11" x14ac:dyDescent="0.2">
      <c r="E55" s="121"/>
      <c r="F55" s="121"/>
      <c r="G55" s="121"/>
      <c r="H55" s="121"/>
      <c r="I55" s="121"/>
      <c r="J55" s="121"/>
      <c r="K55" s="121"/>
    </row>
    <row r="56" spans="5:11" x14ac:dyDescent="0.2">
      <c r="E56" s="121"/>
      <c r="F56" s="121"/>
      <c r="G56" s="121"/>
      <c r="H56" s="121"/>
      <c r="I56" s="121"/>
      <c r="J56" s="121"/>
      <c r="K56" s="121"/>
    </row>
    <row r="57" spans="5:11" x14ac:dyDescent="0.2">
      <c r="E57" s="121"/>
      <c r="F57" s="121"/>
      <c r="G57" s="121"/>
      <c r="H57" s="121"/>
      <c r="I57" s="121"/>
      <c r="J57" s="121"/>
      <c r="K57" s="121"/>
    </row>
  </sheetData>
  <mergeCells count="5">
    <mergeCell ref="C13:E13"/>
    <mergeCell ref="C14:E14"/>
    <mergeCell ref="C15:E15"/>
    <mergeCell ref="C16:E16"/>
    <mergeCell ref="C17:E17"/>
  </mergeCells>
  <pageMargins left="0.23622047244094491" right="0.23622047244094491" top="0.74803149606299213" bottom="0.74803149606299213" header="0.31496062992125984" footer="0.31496062992125984"/>
  <pageSetup paperSize="5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28"/>
  <sheetViews>
    <sheetView showGridLines="0" zoomScaleNormal="100" workbookViewId="0"/>
  </sheetViews>
  <sheetFormatPr defaultRowHeight="14.25" x14ac:dyDescent="0.2"/>
  <cols>
    <col min="1" max="1" width="2.375" style="146" customWidth="1"/>
    <col min="2" max="2" width="17" style="146" customWidth="1"/>
    <col min="3" max="3" width="11.375" style="146" customWidth="1"/>
    <col min="4" max="4" width="11.75" style="146" bestFit="1" customWidth="1"/>
    <col min="5" max="5" width="13.25" style="146" bestFit="1" customWidth="1"/>
    <col min="6" max="6" width="3" style="146" customWidth="1"/>
    <col min="7" max="7" width="9.125" style="146" bestFit="1" customWidth="1"/>
    <col min="8" max="16384" width="9" style="146"/>
  </cols>
  <sheetData>
    <row r="1" spans="1:7" x14ac:dyDescent="0.2">
      <c r="A1" s="116"/>
    </row>
    <row r="3" spans="1:7" x14ac:dyDescent="0.2">
      <c r="A3" s="119"/>
      <c r="B3" s="120" t="s">
        <v>169</v>
      </c>
    </row>
    <row r="5" spans="1:7" x14ac:dyDescent="0.2">
      <c r="B5" s="148" t="s">
        <v>173</v>
      </c>
    </row>
    <row r="6" spans="1:7" x14ac:dyDescent="0.2">
      <c r="B6" s="148"/>
    </row>
    <row r="7" spans="1:7" s="119" customFormat="1" ht="30" customHeight="1" x14ac:dyDescent="0.2">
      <c r="B7" s="150" t="s">
        <v>151</v>
      </c>
      <c r="C7" s="171" t="s">
        <v>243</v>
      </c>
      <c r="D7" s="171" t="s">
        <v>244</v>
      </c>
      <c r="E7" s="171" t="s">
        <v>245</v>
      </c>
    </row>
    <row r="8" spans="1:7" s="119" customFormat="1" ht="11.25" x14ac:dyDescent="0.2">
      <c r="B8" s="172" t="s">
        <v>150</v>
      </c>
      <c r="C8" s="173"/>
      <c r="D8" s="154"/>
      <c r="E8" s="173"/>
    </row>
    <row r="9" spans="1:7" s="119" customFormat="1" ht="11.25" x14ac:dyDescent="0.2">
      <c r="B9" s="172" t="s">
        <v>157</v>
      </c>
      <c r="C9" s="173"/>
      <c r="D9" s="154"/>
      <c r="E9" s="173"/>
    </row>
    <row r="10" spans="1:7" s="177" customFormat="1" ht="11.25" x14ac:dyDescent="0.2">
      <c r="A10" s="148"/>
      <c r="B10" s="157" t="s">
        <v>115</v>
      </c>
      <c r="C10" s="176">
        <f>+C8+C9</f>
        <v>0</v>
      </c>
      <c r="D10" s="176">
        <f>+D8+D9</f>
        <v>0</v>
      </c>
      <c r="E10" s="176">
        <f>+E8+E9</f>
        <v>0</v>
      </c>
    </row>
    <row r="11" spans="1:7" s="119" customFormat="1" ht="11.25" x14ac:dyDescent="0.2">
      <c r="C11" s="160"/>
      <c r="E11" s="160"/>
    </row>
    <row r="12" spans="1:7" s="119" customFormat="1" ht="11.25" x14ac:dyDescent="0.15">
      <c r="C12" s="179"/>
      <c r="D12" s="179"/>
      <c r="E12" s="179"/>
    </row>
    <row r="13" spans="1:7" x14ac:dyDescent="0.2">
      <c r="B13" s="148" t="s">
        <v>246</v>
      </c>
    </row>
    <row r="15" spans="1:7" ht="22.5" x14ac:dyDescent="0.2">
      <c r="B15" s="150" t="s">
        <v>158</v>
      </c>
      <c r="C15" s="171" t="s">
        <v>247</v>
      </c>
      <c r="D15" s="171" t="s">
        <v>244</v>
      </c>
      <c r="E15" s="171" t="s">
        <v>251</v>
      </c>
      <c r="G15" s="171" t="s">
        <v>272</v>
      </c>
    </row>
    <row r="16" spans="1:7" x14ac:dyDescent="0.2">
      <c r="B16" s="172"/>
      <c r="C16" s="173">
        <f>+ROUND(C8*'[1]4. PN Inicial AxI'!G28,0)</f>
        <v>0</v>
      </c>
      <c r="D16" s="154">
        <f>+E16-C16</f>
        <v>0</v>
      </c>
      <c r="E16" s="173">
        <f>+E8</f>
        <v>0</v>
      </c>
    </row>
    <row r="17" spans="2:7" x14ac:dyDescent="0.2">
      <c r="B17" s="172" t="s">
        <v>150</v>
      </c>
      <c r="C17" s="173">
        <f>+'3. ID Inicial AxI'!C17*Indices!AT305</f>
        <v>44553.717436458617</v>
      </c>
      <c r="D17" s="173">
        <f>+E17-C17</f>
        <v>68001.991621191992</v>
      </c>
      <c r="E17" s="173">
        <f>+'6. Bs Uso Cierre AxI'!F23*0.3</f>
        <v>112555.70905765062</v>
      </c>
      <c r="G17" s="223">
        <f>+C17-'3. ID Inicial AxI'!C17</f>
        <v>14377.592693638253</v>
      </c>
    </row>
    <row r="18" spans="2:7" x14ac:dyDescent="0.2">
      <c r="B18" s="172"/>
      <c r="C18" s="173">
        <f>ROUND(+C9*'[1]4. PN Inicial AxI'!G28,0)</f>
        <v>0</v>
      </c>
      <c r="D18" s="173">
        <f>+E18-C18</f>
        <v>0</v>
      </c>
      <c r="E18" s="173">
        <f>+E9</f>
        <v>0</v>
      </c>
    </row>
    <row r="19" spans="2:7" x14ac:dyDescent="0.2">
      <c r="B19" s="157" t="s">
        <v>249</v>
      </c>
      <c r="C19" s="176">
        <f>+C16+C17+C18</f>
        <v>44553.717436458617</v>
      </c>
      <c r="D19" s="176">
        <f>+D16+D17+D18</f>
        <v>68001.991621191992</v>
      </c>
      <c r="E19" s="176">
        <f>+E16+E17+E18</f>
        <v>112555.70905765062</v>
      </c>
      <c r="G19" s="187"/>
    </row>
    <row r="20" spans="2:7" x14ac:dyDescent="0.2">
      <c r="B20" s="119"/>
      <c r="C20" s="160"/>
    </row>
    <row r="21" spans="2:7" x14ac:dyDescent="0.2">
      <c r="B21" s="119" t="s">
        <v>252</v>
      </c>
      <c r="C21" s="121"/>
      <c r="D21" s="121">
        <f>+D19</f>
        <v>68001.991621191992</v>
      </c>
    </row>
    <row r="22" spans="2:7" x14ac:dyDescent="0.2">
      <c r="B22" s="119" t="s">
        <v>253</v>
      </c>
      <c r="C22" s="119"/>
      <c r="D22" s="167">
        <f>-Caso!I91</f>
        <v>51900</v>
      </c>
    </row>
    <row r="23" spans="2:7" x14ac:dyDescent="0.2">
      <c r="B23" s="119" t="s">
        <v>254</v>
      </c>
      <c r="C23" s="119"/>
      <c r="D23" s="121">
        <f>+D21+D22</f>
        <v>119901.99162119199</v>
      </c>
      <c r="E23" s="207"/>
    </row>
    <row r="25" spans="2:7" x14ac:dyDescent="0.2">
      <c r="B25" s="119" t="s">
        <v>255</v>
      </c>
      <c r="D25" s="121"/>
    </row>
    <row r="26" spans="2:7" x14ac:dyDescent="0.2">
      <c r="D26" s="121"/>
    </row>
    <row r="28" spans="2:7" x14ac:dyDescent="0.2">
      <c r="F28" s="187"/>
    </row>
  </sheetData>
  <pageMargins left="0.25" right="0.25" top="0.75" bottom="0.75" header="0.3" footer="0.3"/>
  <pageSetup paperSize="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1"/>
  <sheetViews>
    <sheetView showGridLines="0" zoomScaleNormal="100" workbookViewId="0"/>
  </sheetViews>
  <sheetFormatPr defaultRowHeight="14.25" x14ac:dyDescent="0.2"/>
  <cols>
    <col min="1" max="1" width="2.375" style="146" customWidth="1"/>
    <col min="2" max="2" width="23.75" style="146" customWidth="1"/>
    <col min="3" max="3" width="12.625" style="146" customWidth="1"/>
    <col min="4" max="4" width="14.75" style="146" customWidth="1"/>
    <col min="5" max="6" width="9" style="146" customWidth="1"/>
    <col min="7" max="7" width="13.875" style="146" customWidth="1"/>
    <col min="8" max="8" width="11.125" style="146" bestFit="1" customWidth="1"/>
    <col min="9" max="9" width="10.75" style="146" bestFit="1" customWidth="1"/>
    <col min="10" max="16384" width="9" style="146"/>
  </cols>
  <sheetData>
    <row r="1" spans="1:9" x14ac:dyDescent="0.2">
      <c r="A1" s="116"/>
    </row>
    <row r="3" spans="1:9" ht="24.75" customHeight="1" x14ac:dyDescent="0.2">
      <c r="A3" s="119"/>
      <c r="B3" s="298" t="s">
        <v>242</v>
      </c>
      <c r="C3" s="298"/>
      <c r="D3" s="298"/>
      <c r="E3" s="298"/>
      <c r="F3" s="298"/>
      <c r="G3" s="298"/>
    </row>
    <row r="5" spans="1:9" s="119" customFormat="1" ht="11.25" x14ac:dyDescent="0.2">
      <c r="B5" s="150" t="s">
        <v>191</v>
      </c>
      <c r="C5" s="171" t="s">
        <v>238</v>
      </c>
    </row>
    <row r="6" spans="1:9" s="119" customFormat="1" ht="11.25" x14ac:dyDescent="0.2">
      <c r="B6" s="172" t="s">
        <v>241</v>
      </c>
      <c r="C6" s="173">
        <f>+Caso!I86+Caso!I87+Caso!I88+Caso!I89</f>
        <v>1590786.3071875486</v>
      </c>
    </row>
    <row r="7" spans="1:9" s="119" customFormat="1" ht="11.25" x14ac:dyDescent="0.2">
      <c r="B7" s="172" t="s">
        <v>240</v>
      </c>
      <c r="C7" s="173">
        <f>+Caso!I90+Caso!I91+Caso!I92</f>
        <v>-469055.89215626457</v>
      </c>
    </row>
    <row r="8" spans="1:9" s="177" customFormat="1" ht="22.5" x14ac:dyDescent="0.2">
      <c r="A8" s="148"/>
      <c r="B8" s="206" t="s">
        <v>235</v>
      </c>
      <c r="C8" s="176">
        <f>+C6+C7</f>
        <v>1121730.4150312841</v>
      </c>
    </row>
    <row r="9" spans="1:9" s="119" customFormat="1" ht="11.25" x14ac:dyDescent="0.2">
      <c r="C9" s="160"/>
      <c r="E9" s="160"/>
      <c r="F9" s="160"/>
    </row>
    <row r="10" spans="1:9" s="119" customFormat="1" ht="27" customHeight="1" x14ac:dyDescent="0.2">
      <c r="B10" s="298" t="s">
        <v>239</v>
      </c>
      <c r="C10" s="298"/>
      <c r="D10" s="298"/>
      <c r="E10" s="298"/>
      <c r="F10" s="298"/>
      <c r="G10" s="298"/>
    </row>
    <row r="11" spans="1:9" s="119" customFormat="1" ht="11.25" x14ac:dyDescent="0.15">
      <c r="C11" s="178"/>
      <c r="D11" s="179"/>
      <c r="E11" s="179"/>
      <c r="F11" s="179"/>
    </row>
    <row r="12" spans="1:9" s="119" customFormat="1" ht="11.25" x14ac:dyDescent="0.15">
      <c r="B12" s="300" t="s">
        <v>191</v>
      </c>
      <c r="C12" s="301"/>
      <c r="D12" s="171" t="s">
        <v>238</v>
      </c>
      <c r="E12" s="179"/>
      <c r="F12" s="179"/>
      <c r="G12" s="182"/>
    </row>
    <row r="13" spans="1:9" s="119" customFormat="1" ht="11.25" x14ac:dyDescent="0.15">
      <c r="B13" s="172" t="s">
        <v>237</v>
      </c>
      <c r="C13" s="205"/>
      <c r="D13" s="173">
        <f>+'4. PN Inicial AxI'!H34</f>
        <v>1208347</v>
      </c>
      <c r="E13" s="181" t="s">
        <v>2</v>
      </c>
      <c r="F13" s="179"/>
      <c r="G13" s="149"/>
    </row>
    <row r="14" spans="1:9" s="119" customFormat="1" ht="11.25" x14ac:dyDescent="0.15">
      <c r="B14" s="172" t="s">
        <v>236</v>
      </c>
      <c r="C14" s="205"/>
      <c r="D14" s="173">
        <f>-'4. PN Inicial AxI'!H40</f>
        <v>-13474</v>
      </c>
      <c r="E14" s="181" t="s">
        <v>1</v>
      </c>
      <c r="F14" s="179"/>
      <c r="G14" s="149"/>
    </row>
    <row r="15" spans="1:9" s="119" customFormat="1" ht="11.25" x14ac:dyDescent="0.15">
      <c r="B15" s="204" t="s">
        <v>235</v>
      </c>
      <c r="D15" s="173">
        <f>+C8</f>
        <v>1121730.4150312841</v>
      </c>
      <c r="E15" s="181" t="s">
        <v>234</v>
      </c>
      <c r="F15" s="179"/>
      <c r="G15" s="203"/>
      <c r="H15" s="121"/>
      <c r="I15" s="203"/>
    </row>
    <row r="16" spans="1:9" s="119" customFormat="1" ht="11.25" x14ac:dyDescent="0.15">
      <c r="B16" s="302" t="s">
        <v>233</v>
      </c>
      <c r="C16" s="303"/>
      <c r="D16" s="176">
        <f>+D15-D13-D14</f>
        <v>-73142.584968715906</v>
      </c>
      <c r="E16" s="181" t="s">
        <v>232</v>
      </c>
      <c r="F16" s="179"/>
    </row>
    <row r="17" spans="2:6" s="119" customFormat="1" ht="11.25" x14ac:dyDescent="0.15">
      <c r="B17" s="148"/>
      <c r="C17" s="178"/>
      <c r="D17" s="179"/>
      <c r="E17" s="179"/>
      <c r="F17" s="179"/>
    </row>
    <row r="18" spans="2:6" s="119" customFormat="1" ht="11.25" x14ac:dyDescent="0.15">
      <c r="C18" s="178"/>
      <c r="D18" s="180"/>
      <c r="E18" s="179"/>
      <c r="F18" s="179"/>
    </row>
    <row r="19" spans="2:6" s="119" customFormat="1" ht="11.25" x14ac:dyDescent="0.15">
      <c r="C19" s="178"/>
      <c r="D19" s="180"/>
      <c r="E19" s="179"/>
      <c r="F19" s="179"/>
    </row>
    <row r="20" spans="2:6" s="119" customFormat="1" ht="11.25" x14ac:dyDescent="0.15">
      <c r="C20" s="178"/>
      <c r="D20" s="180"/>
      <c r="E20" s="179"/>
      <c r="F20" s="179"/>
    </row>
    <row r="21" spans="2:6" x14ac:dyDescent="0.2">
      <c r="B21" s="119"/>
      <c r="C21" s="160"/>
    </row>
  </sheetData>
  <mergeCells count="4">
    <mergeCell ref="B3:G3"/>
    <mergeCell ref="B10:G10"/>
    <mergeCell ref="B12:C12"/>
    <mergeCell ref="B16:C16"/>
  </mergeCells>
  <pageMargins left="0.25" right="0.25" top="0.75" bottom="0.75" header="0.3" footer="0.3"/>
  <pageSetup paperSize="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9"/>
  <sheetViews>
    <sheetView showGridLines="0" zoomScaleNormal="100" workbookViewId="0"/>
  </sheetViews>
  <sheetFormatPr defaultRowHeight="14.25" x14ac:dyDescent="0.2"/>
  <cols>
    <col min="1" max="1" width="2.375" style="146" customWidth="1"/>
    <col min="2" max="2" width="36.625" style="146" customWidth="1"/>
    <col min="3" max="3" width="14.125" style="187" customWidth="1"/>
    <col min="4" max="4" width="2.375" style="146" customWidth="1"/>
    <col min="5" max="6" width="14.125" style="187" customWidth="1"/>
    <col min="7" max="7" width="9" style="146"/>
    <col min="8" max="8" width="12.25" style="146" bestFit="1" customWidth="1"/>
    <col min="9" max="9" width="11" style="146" bestFit="1" customWidth="1"/>
    <col min="10" max="16384" width="9" style="146"/>
  </cols>
  <sheetData>
    <row r="1" spans="1:6" x14ac:dyDescent="0.2">
      <c r="A1" s="116"/>
    </row>
    <row r="3" spans="1:6" ht="29.25" customHeight="1" x14ac:dyDescent="0.2">
      <c r="B3" s="298" t="s">
        <v>222</v>
      </c>
      <c r="C3" s="298"/>
      <c r="D3" s="298"/>
      <c r="E3" s="298"/>
      <c r="F3" s="298"/>
    </row>
    <row r="4" spans="1:6" ht="15" thickBot="1" x14ac:dyDescent="0.25"/>
    <row r="5" spans="1:6" s="188" customFormat="1" ht="22.5" x14ac:dyDescent="0.2">
      <c r="B5" s="123"/>
      <c r="C5" s="125">
        <f>+'[1]5.BSS Histórico'!R7</f>
        <v>43465</v>
      </c>
      <c r="E5" s="189" t="s">
        <v>141</v>
      </c>
      <c r="F5" s="125" t="s">
        <v>223</v>
      </c>
    </row>
    <row r="6" spans="1:6" s="190" customFormat="1" x14ac:dyDescent="0.2">
      <c r="B6" s="191"/>
      <c r="C6" s="192"/>
      <c r="E6" s="193"/>
      <c r="F6" s="192"/>
    </row>
    <row r="7" spans="1:6" x14ac:dyDescent="0.2">
      <c r="B7" s="141" t="s">
        <v>224</v>
      </c>
      <c r="C7" s="194">
        <f>-Caso!C137</f>
        <v>1420000</v>
      </c>
      <c r="E7" s="195">
        <f>-Caso!D137</f>
        <v>310478.53221103037</v>
      </c>
      <c r="F7" s="194">
        <f>+C7+E7</f>
        <v>1730478.5322110304</v>
      </c>
    </row>
    <row r="8" spans="1:6" x14ac:dyDescent="0.2">
      <c r="B8" s="141" t="s">
        <v>225</v>
      </c>
      <c r="C8" s="194">
        <f>-Caso!C138</f>
        <v>-496000</v>
      </c>
      <c r="E8" s="195">
        <f>+'16. CMV'!H26</f>
        <v>-204218.43434949545</v>
      </c>
      <c r="F8" s="194">
        <f>-Caso!G130</f>
        <v>-700218.33693167381</v>
      </c>
    </row>
    <row r="9" spans="1:6" x14ac:dyDescent="0.2">
      <c r="B9" s="135" t="s">
        <v>226</v>
      </c>
      <c r="C9" s="196">
        <f>+SUM(C7:C8)</f>
        <v>924000</v>
      </c>
      <c r="E9" s="197">
        <f>+SUM(E7:E8)</f>
        <v>106260.09786153492</v>
      </c>
      <c r="F9" s="196">
        <f>+SUM(F7:F8)</f>
        <v>1030260.1952793566</v>
      </c>
    </row>
    <row r="10" spans="1:6" x14ac:dyDescent="0.2">
      <c r="B10" s="141"/>
      <c r="C10" s="194"/>
      <c r="E10" s="195"/>
      <c r="F10" s="194"/>
    </row>
    <row r="11" spans="1:6" x14ac:dyDescent="0.2">
      <c r="B11" s="141" t="s">
        <v>227</v>
      </c>
      <c r="C11" s="194">
        <f>-Caso!C139</f>
        <v>-660000</v>
      </c>
      <c r="E11" s="195">
        <f>-Caso!D139</f>
        <v>-146841.83253204427</v>
      </c>
      <c r="F11" s="194">
        <f>+C11+E11</f>
        <v>-806841.83253204427</v>
      </c>
    </row>
    <row r="12" spans="1:6" x14ac:dyDescent="0.2">
      <c r="B12" s="141" t="s">
        <v>228</v>
      </c>
      <c r="C12" s="194">
        <f>-Caso!C140</f>
        <v>-100000</v>
      </c>
      <c r="E12" s="195">
        <f>-Caso!D140</f>
        <v>-22581.247745755623</v>
      </c>
      <c r="F12" s="194">
        <f>+C12+E12</f>
        <v>-122581.24774575562</v>
      </c>
    </row>
    <row r="13" spans="1:6" x14ac:dyDescent="0.2">
      <c r="B13" s="141" t="s">
        <v>276</v>
      </c>
      <c r="C13" s="194">
        <f>-Caso!C141</f>
        <v>9000</v>
      </c>
      <c r="E13" s="195">
        <f>-Caso!D141-Caso!I141</f>
        <v>-1297.5242276179006</v>
      </c>
      <c r="F13" s="194">
        <f>+C13+E13</f>
        <v>7702.4757723820994</v>
      </c>
    </row>
    <row r="14" spans="1:6" ht="22.5" x14ac:dyDescent="0.2">
      <c r="B14" s="198" t="s">
        <v>229</v>
      </c>
      <c r="C14" s="199">
        <v>0</v>
      </c>
      <c r="E14" s="195">
        <f>-Caso!K142</f>
        <v>-61780.133241048134</v>
      </c>
      <c r="F14" s="194">
        <f>+C14+E14</f>
        <v>-61780.133241048134</v>
      </c>
    </row>
    <row r="15" spans="1:6" x14ac:dyDescent="0.2">
      <c r="B15" s="135" t="s">
        <v>230</v>
      </c>
      <c r="C15" s="196">
        <f>SUM(C9:C14)</f>
        <v>173000</v>
      </c>
      <c r="E15" s="197">
        <f>SUM(E9:E14)</f>
        <v>-126240.63988493101</v>
      </c>
      <c r="F15" s="196">
        <f>SUM(F9:F14)</f>
        <v>46759.457532890628</v>
      </c>
    </row>
    <row r="16" spans="1:6" x14ac:dyDescent="0.2">
      <c r="B16" s="141"/>
      <c r="C16" s="194"/>
      <c r="E16" s="195"/>
      <c r="F16" s="194"/>
    </row>
    <row r="17" spans="2:6" x14ac:dyDescent="0.2">
      <c r="B17" s="141" t="s">
        <v>169</v>
      </c>
      <c r="C17" s="194">
        <f>-Caso!C143</f>
        <v>-51900</v>
      </c>
      <c r="E17" s="195">
        <f>-'7. ID Cierre AxI'!D21</f>
        <v>-68001.991621191992</v>
      </c>
      <c r="F17" s="194">
        <f>+C17+E17</f>
        <v>-119901.99162119199</v>
      </c>
    </row>
    <row r="18" spans="2:6" ht="15" thickBot="1" x14ac:dyDescent="0.25">
      <c r="B18" s="142" t="s">
        <v>231</v>
      </c>
      <c r="C18" s="200">
        <f>+C15+C17</f>
        <v>121100</v>
      </c>
      <c r="E18" s="201">
        <f>+E15+E17</f>
        <v>-194242.631506123</v>
      </c>
      <c r="F18" s="200">
        <f>+F15+F17</f>
        <v>-73142.534088301356</v>
      </c>
    </row>
    <row r="19" spans="2:6" x14ac:dyDescent="0.2">
      <c r="C19" s="147"/>
      <c r="E19" s="147"/>
      <c r="F19" s="202"/>
    </row>
  </sheetData>
  <mergeCells count="1">
    <mergeCell ref="B3:F3"/>
  </mergeCells>
  <pageMargins left="0.25" right="0.25" top="0.75" bottom="0.75" header="0.3" footer="0.3"/>
  <pageSetup paperSize="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7"/>
  <sheetViews>
    <sheetView showGridLines="0" zoomScaleNormal="100" workbookViewId="0"/>
  </sheetViews>
  <sheetFormatPr defaultRowHeight="14.25" x14ac:dyDescent="0.2"/>
  <cols>
    <col min="1" max="1" width="2.375" style="146" customWidth="1"/>
    <col min="2" max="2" width="36.625" style="146" customWidth="1"/>
    <col min="3" max="3" width="17.125" style="187" customWidth="1"/>
    <col min="4" max="4" width="8.25" style="146" customWidth="1"/>
    <col min="5" max="6" width="14.125" style="187" customWidth="1"/>
    <col min="7" max="7" width="14.875" style="146" customWidth="1"/>
    <col min="8" max="8" width="15" style="146" customWidth="1"/>
    <col min="9" max="9" width="11" style="146" bestFit="1" customWidth="1"/>
    <col min="10" max="16384" width="9" style="146"/>
  </cols>
  <sheetData>
    <row r="1" spans="1:9" x14ac:dyDescent="0.2">
      <c r="A1" s="116"/>
    </row>
    <row r="3" spans="1:9" ht="29.25" customHeight="1" x14ac:dyDescent="0.2">
      <c r="B3" s="298" t="s">
        <v>222</v>
      </c>
      <c r="C3" s="298"/>
      <c r="D3" s="298"/>
      <c r="E3" s="298"/>
      <c r="F3" s="298"/>
    </row>
    <row r="6" spans="1:9" ht="15" thickBot="1" x14ac:dyDescent="0.25">
      <c r="B6" s="52" t="s">
        <v>103</v>
      </c>
      <c r="C6" s="53"/>
      <c r="D6" s="53"/>
      <c r="E6" s="53"/>
      <c r="F6" s="53"/>
      <c r="G6" s="53"/>
      <c r="H6" s="53"/>
      <c r="I6" s="54"/>
    </row>
    <row r="7" spans="1:9" ht="22.5" x14ac:dyDescent="0.2">
      <c r="B7" s="55"/>
      <c r="C7" s="125" t="s">
        <v>304</v>
      </c>
      <c r="D7" s="125" t="s">
        <v>305</v>
      </c>
      <c r="E7" s="125" t="s">
        <v>306</v>
      </c>
      <c r="F7" s="125" t="s">
        <v>62</v>
      </c>
      <c r="G7" s="125" t="s">
        <v>307</v>
      </c>
      <c r="H7" s="56"/>
      <c r="I7" s="57"/>
    </row>
    <row r="8" spans="1:9" x14ac:dyDescent="0.2">
      <c r="B8" s="55" t="s">
        <v>65</v>
      </c>
      <c r="C8" s="81">
        <f>+Caso!C112</f>
        <v>60000</v>
      </c>
      <c r="D8" s="66">
        <v>124.79559999999999</v>
      </c>
      <c r="E8" s="56">
        <f>+Indices!C317</f>
        <v>184.2552</v>
      </c>
      <c r="F8" s="58">
        <f>+E8/D8</f>
        <v>1.4764559006888065</v>
      </c>
      <c r="G8" s="231">
        <f>+C8*F8</f>
        <v>88587.354041328392</v>
      </c>
      <c r="H8" s="56"/>
      <c r="I8" s="57"/>
    </row>
    <row r="9" spans="1:9" x14ac:dyDescent="0.2">
      <c r="B9" s="55" t="s">
        <v>66</v>
      </c>
      <c r="C9" s="81">
        <f>+Caso!C113</f>
        <v>70000</v>
      </c>
      <c r="D9" s="66">
        <v>133.1054</v>
      </c>
      <c r="E9" s="56">
        <f>+E8</f>
        <v>184.2552</v>
      </c>
      <c r="F9" s="58">
        <f>+E9/D9</f>
        <v>1.3842804273906242</v>
      </c>
      <c r="G9" s="231">
        <f>+C9*F9</f>
        <v>96899.629917343686</v>
      </c>
      <c r="H9" s="56"/>
      <c r="I9" s="57"/>
    </row>
    <row r="10" spans="1:9" x14ac:dyDescent="0.2">
      <c r="B10" s="55" t="s">
        <v>117</v>
      </c>
      <c r="C10" s="81">
        <f>+Caso!C114</f>
        <v>120000</v>
      </c>
      <c r="D10" s="66">
        <v>144.80529999999999</v>
      </c>
      <c r="E10" s="56">
        <f>+E9</f>
        <v>184.2552</v>
      </c>
      <c r="F10" s="58">
        <f>+E10/D10</f>
        <v>1.272434089083756</v>
      </c>
      <c r="G10" s="231">
        <f>+C10*F10</f>
        <v>152692.09069005071</v>
      </c>
      <c r="H10" s="56"/>
      <c r="I10" s="57"/>
    </row>
    <row r="11" spans="1:9" x14ac:dyDescent="0.2">
      <c r="B11" s="55" t="s">
        <v>124</v>
      </c>
      <c r="C11" s="81">
        <f>+Caso!C115</f>
        <v>100000</v>
      </c>
      <c r="D11" s="66">
        <v>179.6388</v>
      </c>
      <c r="E11" s="56">
        <f>+E10</f>
        <v>184.2552</v>
      </c>
      <c r="F11" s="58">
        <f t="shared" ref="F11:F23" si="0">+E11/D11</f>
        <v>1.0256982344571439</v>
      </c>
      <c r="G11" s="231">
        <f>+C11*F11</f>
        <v>102569.8234457144</v>
      </c>
      <c r="H11" s="56"/>
      <c r="I11" s="57"/>
    </row>
    <row r="12" spans="1:9" x14ac:dyDescent="0.2">
      <c r="B12" s="55" t="s">
        <v>131</v>
      </c>
      <c r="C12" s="81">
        <v>10000</v>
      </c>
      <c r="D12" s="66">
        <v>126.98869999999999</v>
      </c>
      <c r="E12" s="56">
        <f>+E11</f>
        <v>184.2552</v>
      </c>
      <c r="F12" s="58">
        <f t="shared" si="0"/>
        <v>1.4509574473949258</v>
      </c>
      <c r="G12" s="231">
        <f t="shared" ref="G12:G23" si="1">+C12*F12</f>
        <v>14509.574473949258</v>
      </c>
      <c r="H12" s="56"/>
      <c r="I12" s="57"/>
    </row>
    <row r="13" spans="1:9" x14ac:dyDescent="0.2">
      <c r="B13" s="55" t="s">
        <v>132</v>
      </c>
      <c r="C13" s="81">
        <v>10000</v>
      </c>
      <c r="D13" s="66">
        <v>130.06059999999999</v>
      </c>
      <c r="E13" s="56">
        <f t="shared" ref="E13:E23" si="2">+E12</f>
        <v>184.2552</v>
      </c>
      <c r="F13" s="58">
        <f t="shared" si="0"/>
        <v>1.4166872980748975</v>
      </c>
      <c r="G13" s="231">
        <f t="shared" si="1"/>
        <v>14166.872980748974</v>
      </c>
      <c r="H13" s="56"/>
      <c r="I13" s="57"/>
    </row>
    <row r="14" spans="1:9" x14ac:dyDescent="0.2">
      <c r="B14" s="55" t="s">
        <v>212</v>
      </c>
      <c r="C14" s="81">
        <v>10000</v>
      </c>
      <c r="D14" s="66">
        <v>133.1054</v>
      </c>
      <c r="E14" s="56">
        <f t="shared" si="2"/>
        <v>184.2552</v>
      </c>
      <c r="F14" s="58">
        <f t="shared" si="0"/>
        <v>1.3842804273906242</v>
      </c>
      <c r="G14" s="231">
        <f t="shared" si="1"/>
        <v>13842.804273906242</v>
      </c>
      <c r="H14" s="56"/>
      <c r="I14" s="57"/>
    </row>
    <row r="15" spans="1:9" x14ac:dyDescent="0.2">
      <c r="B15" s="55" t="s">
        <v>213</v>
      </c>
      <c r="C15" s="81">
        <v>10000</v>
      </c>
      <c r="D15" s="66">
        <v>136.75120000000001</v>
      </c>
      <c r="E15" s="56">
        <f t="shared" si="2"/>
        <v>184.2552</v>
      </c>
      <c r="F15" s="58">
        <f t="shared" si="0"/>
        <v>1.3473753795213497</v>
      </c>
      <c r="G15" s="231">
        <f t="shared" si="1"/>
        <v>13473.753795213497</v>
      </c>
      <c r="H15" s="56"/>
      <c r="I15" s="57"/>
    </row>
    <row r="16" spans="1:9" x14ac:dyDescent="0.2">
      <c r="B16" s="55" t="s">
        <v>214</v>
      </c>
      <c r="C16" s="81">
        <v>10000</v>
      </c>
      <c r="D16" s="66">
        <v>139.58930000000001</v>
      </c>
      <c r="E16" s="56">
        <f t="shared" si="2"/>
        <v>184.2552</v>
      </c>
      <c r="F16" s="58">
        <f t="shared" si="0"/>
        <v>1.3199808294761848</v>
      </c>
      <c r="G16" s="231">
        <f t="shared" si="1"/>
        <v>13199.808294761848</v>
      </c>
      <c r="H16" s="56"/>
      <c r="I16" s="57"/>
    </row>
    <row r="17" spans="2:9" x14ac:dyDescent="0.2">
      <c r="B17" s="55" t="s">
        <v>215</v>
      </c>
      <c r="C17" s="81">
        <v>10000</v>
      </c>
      <c r="D17" s="66">
        <v>144.80529999999999</v>
      </c>
      <c r="E17" s="56">
        <f t="shared" si="2"/>
        <v>184.2552</v>
      </c>
      <c r="F17" s="58">
        <f t="shared" si="0"/>
        <v>1.272434089083756</v>
      </c>
      <c r="G17" s="231">
        <f t="shared" si="1"/>
        <v>12724.34089083756</v>
      </c>
      <c r="H17" s="56"/>
      <c r="I17" s="57"/>
    </row>
    <row r="18" spans="2:9" x14ac:dyDescent="0.2">
      <c r="B18" s="55" t="s">
        <v>216</v>
      </c>
      <c r="C18" s="81">
        <v>10000</v>
      </c>
      <c r="D18" s="66">
        <v>149.29660000000001</v>
      </c>
      <c r="E18" s="56">
        <f t="shared" si="2"/>
        <v>184.2552</v>
      </c>
      <c r="F18" s="58">
        <f t="shared" si="0"/>
        <v>1.2341553658958073</v>
      </c>
      <c r="G18" s="231">
        <f t="shared" si="1"/>
        <v>12341.553658958073</v>
      </c>
      <c r="H18" s="56"/>
      <c r="I18" s="57"/>
    </row>
    <row r="19" spans="2:9" x14ac:dyDescent="0.2">
      <c r="B19" s="55" t="s">
        <v>217</v>
      </c>
      <c r="C19" s="81">
        <v>10000</v>
      </c>
      <c r="D19" s="66">
        <v>155.10339999999999</v>
      </c>
      <c r="E19" s="56">
        <f t="shared" si="2"/>
        <v>184.2552</v>
      </c>
      <c r="F19" s="58">
        <f t="shared" si="0"/>
        <v>1.1879507476947637</v>
      </c>
      <c r="G19" s="231">
        <f t="shared" si="1"/>
        <v>11879.507476947638</v>
      </c>
      <c r="H19" s="56"/>
      <c r="I19" s="57"/>
    </row>
    <row r="20" spans="2:9" x14ac:dyDescent="0.2">
      <c r="B20" s="55" t="s">
        <v>218</v>
      </c>
      <c r="C20" s="81">
        <v>10000</v>
      </c>
      <c r="D20" s="66">
        <v>165.23830000000001</v>
      </c>
      <c r="E20" s="56">
        <f t="shared" si="2"/>
        <v>184.2552</v>
      </c>
      <c r="F20" s="58">
        <f t="shared" si="0"/>
        <v>1.1150877248192459</v>
      </c>
      <c r="G20" s="231">
        <f t="shared" si="1"/>
        <v>11150.877248192459</v>
      </c>
      <c r="H20" s="56"/>
      <c r="I20" s="57"/>
    </row>
    <row r="21" spans="2:9" x14ac:dyDescent="0.2">
      <c r="B21" s="55" t="s">
        <v>219</v>
      </c>
      <c r="C21" s="81">
        <v>10000</v>
      </c>
      <c r="D21" s="66">
        <v>174.1473</v>
      </c>
      <c r="E21" s="56">
        <f t="shared" si="2"/>
        <v>184.2552</v>
      </c>
      <c r="F21" s="58">
        <f t="shared" si="0"/>
        <v>1.0580422435489956</v>
      </c>
      <c r="G21" s="231">
        <f t="shared" si="1"/>
        <v>10580.422435489956</v>
      </c>
      <c r="H21" s="56"/>
      <c r="I21" s="57"/>
    </row>
    <row r="22" spans="2:9" x14ac:dyDescent="0.2">
      <c r="B22" s="55" t="s">
        <v>220</v>
      </c>
      <c r="C22" s="81">
        <v>10000</v>
      </c>
      <c r="D22" s="66">
        <v>179.6388</v>
      </c>
      <c r="E22" s="56">
        <f t="shared" si="2"/>
        <v>184.2552</v>
      </c>
      <c r="F22" s="58">
        <f t="shared" si="0"/>
        <v>1.0256982344571439</v>
      </c>
      <c r="G22" s="231">
        <f t="shared" si="1"/>
        <v>10256.982344571439</v>
      </c>
      <c r="H22" s="56"/>
      <c r="I22" s="57"/>
    </row>
    <row r="23" spans="2:9" x14ac:dyDescent="0.2">
      <c r="B23" s="55" t="s">
        <v>221</v>
      </c>
      <c r="C23" s="81">
        <v>10000</v>
      </c>
      <c r="D23" s="66">
        <v>184.2552</v>
      </c>
      <c r="E23" s="56">
        <f t="shared" si="2"/>
        <v>184.2552</v>
      </c>
      <c r="F23" s="58">
        <f t="shared" si="0"/>
        <v>1</v>
      </c>
      <c r="G23" s="231">
        <f t="shared" si="1"/>
        <v>10000</v>
      </c>
      <c r="H23" s="56"/>
      <c r="I23" s="57"/>
    </row>
    <row r="24" spans="2:9" x14ac:dyDescent="0.2">
      <c r="B24" s="55" t="s">
        <v>61</v>
      </c>
      <c r="C24" s="81">
        <f>-'6. Bs Uso Cierre AxI'!J7</f>
        <v>96000</v>
      </c>
      <c r="D24" s="66"/>
      <c r="E24" s="56"/>
      <c r="F24" s="58"/>
      <c r="G24" s="231">
        <f>-'6. Bs Uso Cierre AxI'!K14</f>
        <v>181343.03838148143</v>
      </c>
      <c r="H24" s="56"/>
      <c r="I24" s="57"/>
    </row>
    <row r="25" spans="2:9" ht="15" thickBot="1" x14ac:dyDescent="0.25">
      <c r="B25" s="55" t="s">
        <v>67</v>
      </c>
      <c r="C25" s="81">
        <v>-70000</v>
      </c>
      <c r="D25" s="66">
        <v>184.2552</v>
      </c>
      <c r="E25" s="56">
        <f>+E10</f>
        <v>184.2552</v>
      </c>
      <c r="F25" s="58">
        <f>+E25/D25</f>
        <v>1</v>
      </c>
      <c r="G25" s="231">
        <f>+C25*F25</f>
        <v>-70000</v>
      </c>
      <c r="H25" s="256" t="s">
        <v>308</v>
      </c>
      <c r="I25" s="57"/>
    </row>
    <row r="26" spans="2:9" ht="15" thickBot="1" x14ac:dyDescent="0.25">
      <c r="B26" s="142" t="s">
        <v>303</v>
      </c>
      <c r="C26" s="256">
        <f>SUM(C8:C25)</f>
        <v>496000</v>
      </c>
      <c r="D26" s="142"/>
      <c r="E26" s="142"/>
      <c r="F26" s="142"/>
      <c r="G26" s="256">
        <f>SUM(G8:G25)</f>
        <v>700218.43434949545</v>
      </c>
      <c r="H26" s="256">
        <f>+C26-G26</f>
        <v>-204218.43434949545</v>
      </c>
      <c r="I26" s="98"/>
    </row>
    <row r="27" spans="2:9" x14ac:dyDescent="0.2">
      <c r="B27" s="60"/>
      <c r="C27" s="61"/>
      <c r="D27" s="61"/>
      <c r="E27" s="61"/>
      <c r="F27" s="61"/>
      <c r="G27" s="61"/>
      <c r="H27" s="61"/>
      <c r="I27" s="67"/>
    </row>
  </sheetData>
  <mergeCells count="1">
    <mergeCell ref="B3:F3"/>
  </mergeCells>
  <pageMargins left="0.25" right="0.25" top="0.75" bottom="0.75" header="0.3" footer="0.3"/>
  <pageSetup paperSize="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1"/>
  <sheetViews>
    <sheetView showGridLines="0" zoomScaleNormal="100" workbookViewId="0"/>
  </sheetViews>
  <sheetFormatPr defaultRowHeight="14.25" x14ac:dyDescent="0.2"/>
  <cols>
    <col min="1" max="1" width="2.375" style="146" customWidth="1"/>
    <col min="2" max="2" width="36.625" style="146" customWidth="1"/>
    <col min="3" max="3" width="17.125" style="187" customWidth="1"/>
    <col min="4" max="4" width="12.5" style="146" customWidth="1"/>
    <col min="5" max="6" width="14.125" style="187" customWidth="1"/>
    <col min="7" max="7" width="14.875" style="146" customWidth="1"/>
    <col min="8" max="8" width="15" style="146" customWidth="1"/>
    <col min="9" max="9" width="11" style="146" bestFit="1" customWidth="1"/>
    <col min="10" max="16384" width="9" style="146"/>
  </cols>
  <sheetData>
    <row r="1" spans="1:6" x14ac:dyDescent="0.2">
      <c r="A1" s="116"/>
    </row>
    <row r="3" spans="1:6" ht="29.25" customHeight="1" x14ac:dyDescent="0.2">
      <c r="B3" s="298" t="s">
        <v>313</v>
      </c>
      <c r="C3" s="298"/>
      <c r="D3" s="298"/>
      <c r="E3" s="298"/>
      <c r="F3" s="298"/>
    </row>
    <row r="4" spans="1:6" ht="15" thickBot="1" x14ac:dyDescent="0.25"/>
    <row r="5" spans="1:6" ht="33.75" x14ac:dyDescent="0.2">
      <c r="B5" s="257" t="s">
        <v>309</v>
      </c>
      <c r="C5" s="257" t="s">
        <v>310</v>
      </c>
      <c r="D5" s="257" t="s">
        <v>311</v>
      </c>
    </row>
    <row r="6" spans="1:6" x14ac:dyDescent="0.2">
      <c r="B6" s="258" t="s">
        <v>143</v>
      </c>
      <c r="C6" s="259">
        <f>+Caso!C150</f>
        <v>5295.0552638513645</v>
      </c>
      <c r="D6" s="259">
        <f>SUMIF($C:$C,$C6,U:U)</f>
        <v>0</v>
      </c>
    </row>
    <row r="7" spans="1:6" x14ac:dyDescent="0.2">
      <c r="B7" s="258" t="s">
        <v>281</v>
      </c>
      <c r="C7" s="259">
        <v>0</v>
      </c>
      <c r="D7" s="259">
        <f>SUMIF($C:$C,$C7,U:U)</f>
        <v>0</v>
      </c>
    </row>
    <row r="8" spans="1:6" x14ac:dyDescent="0.2">
      <c r="B8" s="258" t="s">
        <v>145</v>
      </c>
      <c r="C8" s="259">
        <f>+Caso!C151</f>
        <v>108994.42980135657</v>
      </c>
      <c r="D8" s="259">
        <f>SUMIF($C:$C,$C8,U:U)</f>
        <v>0</v>
      </c>
    </row>
    <row r="9" spans="1:6" x14ac:dyDescent="0.2">
      <c r="B9" s="258" t="s">
        <v>148</v>
      </c>
      <c r="C9" s="259">
        <f>+Caso!C153</f>
        <v>90862.700547374683</v>
      </c>
      <c r="D9" s="259">
        <f>SUMIF($C:$C,$C9,U:U)</f>
        <v>0</v>
      </c>
    </row>
    <row r="10" spans="1:6" x14ac:dyDescent="0.2">
      <c r="B10" s="258" t="s">
        <v>154</v>
      </c>
      <c r="C10" s="259">
        <f>+Caso!C156</f>
        <v>-143372.29723558799</v>
      </c>
      <c r="D10" s="259">
        <f>SUMIF($C:$C,$C10,U:U)</f>
        <v>0</v>
      </c>
    </row>
    <row r="11" spans="1:6" x14ac:dyDescent="0.2">
      <c r="B11" s="260" t="s">
        <v>312</v>
      </c>
      <c r="C11" s="261">
        <f>SUM(C6:C10)</f>
        <v>61779.888376994611</v>
      </c>
      <c r="D11" s="261">
        <f>SUM(D6:D10)</f>
        <v>0</v>
      </c>
    </row>
  </sheetData>
  <mergeCells count="1">
    <mergeCell ref="B3:F3"/>
  </mergeCells>
  <pageMargins left="0.25" right="0.25" top="0.75" bottom="0.75" header="0.3" footer="0.3"/>
  <pageSetup paperSize="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22"/>
  <sheetViews>
    <sheetView workbookViewId="0"/>
  </sheetViews>
  <sheetFormatPr defaultRowHeight="14.25" x14ac:dyDescent="0.2"/>
  <cols>
    <col min="1" max="1" width="2" style="209" customWidth="1"/>
    <col min="2" max="2" width="29.625" style="209" customWidth="1"/>
    <col min="3" max="9" width="14" style="208" customWidth="1"/>
    <col min="10" max="10" width="24.875" style="208" customWidth="1"/>
    <col min="11" max="12" width="9" style="208"/>
    <col min="13" max="16384" width="9" style="209"/>
  </cols>
  <sheetData>
    <row r="1" spans="1:12" x14ac:dyDescent="0.2">
      <c r="A1" s="116"/>
      <c r="B1" s="146"/>
    </row>
    <row r="2" spans="1:12" x14ac:dyDescent="0.2">
      <c r="A2" s="146"/>
      <c r="B2" s="146"/>
    </row>
    <row r="3" spans="1:12" x14ac:dyDescent="0.2">
      <c r="A3" s="146"/>
      <c r="B3" s="120" t="s">
        <v>260</v>
      </c>
    </row>
    <row r="4" spans="1:12" ht="15" thickBot="1" x14ac:dyDescent="0.25"/>
    <row r="5" spans="1:12" s="210" customFormat="1" ht="11.25" x14ac:dyDescent="0.15">
      <c r="B5" s="289" t="s">
        <v>261</v>
      </c>
      <c r="C5" s="291" t="s">
        <v>262</v>
      </c>
      <c r="D5" s="291"/>
      <c r="E5" s="291"/>
      <c r="F5" s="291" t="s">
        <v>263</v>
      </c>
      <c r="G5" s="291"/>
      <c r="H5" s="291"/>
      <c r="I5" s="292" t="s">
        <v>180</v>
      </c>
      <c r="J5" s="211"/>
      <c r="K5" s="211"/>
      <c r="L5" s="211"/>
    </row>
    <row r="6" spans="1:12" s="210" customFormat="1" ht="22.5" x14ac:dyDescent="0.15">
      <c r="B6" s="290"/>
      <c r="C6" s="294" t="s">
        <v>99</v>
      </c>
      <c r="D6" s="304" t="s">
        <v>198</v>
      </c>
      <c r="E6" s="294" t="s">
        <v>115</v>
      </c>
      <c r="F6" s="212" t="s">
        <v>264</v>
      </c>
      <c r="G6" s="294" t="s">
        <v>202</v>
      </c>
      <c r="H6" s="294" t="s">
        <v>115</v>
      </c>
      <c r="I6" s="293"/>
      <c r="J6" s="211"/>
      <c r="K6" s="211"/>
      <c r="L6" s="211"/>
    </row>
    <row r="7" spans="1:12" s="210" customFormat="1" ht="11.25" x14ac:dyDescent="0.15">
      <c r="B7" s="290"/>
      <c r="C7" s="294"/>
      <c r="D7" s="305"/>
      <c r="E7" s="294"/>
      <c r="F7" s="212" t="s">
        <v>197</v>
      </c>
      <c r="G7" s="294"/>
      <c r="H7" s="294"/>
      <c r="I7" s="293"/>
      <c r="J7" s="211"/>
      <c r="K7" s="211"/>
      <c r="L7" s="211"/>
    </row>
    <row r="8" spans="1:12" s="213" customFormat="1" ht="11.25" x14ac:dyDescent="0.15">
      <c r="B8" s="214" t="s">
        <v>265</v>
      </c>
      <c r="C8" s="215">
        <f>-Caso!C93</f>
        <v>500000</v>
      </c>
      <c r="D8" s="215">
        <f>-Caso!J93</f>
        <v>448272.46212247084</v>
      </c>
      <c r="E8" s="215">
        <f>+C8+D8</f>
        <v>948272.46212247084</v>
      </c>
      <c r="F8" s="215">
        <v>0</v>
      </c>
      <c r="G8" s="215">
        <f>+'4. PN Inicial AxI'!D25*'4. PN Inicial AxI'!G33</f>
        <v>260075.22561115975</v>
      </c>
      <c r="H8" s="215">
        <f>+F8+G8</f>
        <v>260075.22561115975</v>
      </c>
      <c r="I8" s="216">
        <f>+H8+E8-0.74</f>
        <v>1208346.9477336307</v>
      </c>
      <c r="J8" s="217"/>
      <c r="K8" s="218"/>
      <c r="L8" s="218"/>
    </row>
    <row r="9" spans="1:12" s="213" customFormat="1" ht="11.25" x14ac:dyDescent="0.15">
      <c r="B9" s="214" t="s">
        <v>266</v>
      </c>
      <c r="C9" s="215"/>
      <c r="D9" s="215"/>
      <c r="E9" s="215"/>
      <c r="F9" s="215"/>
      <c r="G9" s="215"/>
      <c r="H9" s="215"/>
      <c r="I9" s="216"/>
      <c r="J9" s="218"/>
      <c r="K9" s="218"/>
      <c r="L9" s="218"/>
    </row>
    <row r="10" spans="1:12" s="213" customFormat="1" ht="11.25" x14ac:dyDescent="0.15">
      <c r="B10" s="214" t="s">
        <v>267</v>
      </c>
      <c r="C10" s="219">
        <v>0</v>
      </c>
      <c r="D10" s="219">
        <v>0</v>
      </c>
      <c r="E10" s="219">
        <f>+C10</f>
        <v>0</v>
      </c>
      <c r="F10" s="219">
        <v>0</v>
      </c>
      <c r="G10" s="215">
        <f>-'4. PN Inicial AxI'!H40</f>
        <v>-13474</v>
      </c>
      <c r="H10" s="215">
        <f>+F10+G10</f>
        <v>-13474</v>
      </c>
      <c r="I10" s="216">
        <f>+H10+E10</f>
        <v>-13474</v>
      </c>
      <c r="J10" s="218"/>
      <c r="K10" s="218"/>
      <c r="L10" s="218"/>
    </row>
    <row r="11" spans="1:12" s="213" customFormat="1" ht="11.25" x14ac:dyDescent="0.15">
      <c r="B11" s="214" t="s">
        <v>269</v>
      </c>
      <c r="C11" s="219"/>
      <c r="D11" s="219"/>
      <c r="E11" s="219"/>
      <c r="F11" s="224">
        <f>30000*Indices!AT305</f>
        <v>44293.677020664196</v>
      </c>
      <c r="G11" s="215">
        <f>-F11</f>
        <v>-44293.677020664196</v>
      </c>
      <c r="H11" s="215">
        <f>+F11+G11</f>
        <v>0</v>
      </c>
      <c r="I11" s="216">
        <f>+H11+E11</f>
        <v>0</v>
      </c>
      <c r="J11" s="218"/>
      <c r="K11" s="218"/>
      <c r="L11" s="218"/>
    </row>
    <row r="12" spans="1:12" s="213" customFormat="1" ht="11.25" x14ac:dyDescent="0.15">
      <c r="B12" s="214" t="s">
        <v>231</v>
      </c>
      <c r="C12" s="219">
        <v>0</v>
      </c>
      <c r="D12" s="219">
        <v>0</v>
      </c>
      <c r="E12" s="219">
        <f>+C12</f>
        <v>0</v>
      </c>
      <c r="F12" s="219">
        <v>0</v>
      </c>
      <c r="G12" s="215">
        <f>+'15. ER AxI'!F18</f>
        <v>-73142.534088301356</v>
      </c>
      <c r="H12" s="215">
        <f>+F12+G12</f>
        <v>-73142.534088301356</v>
      </c>
      <c r="I12" s="216">
        <f>+H12+E12</f>
        <v>-73142.534088301356</v>
      </c>
      <c r="J12" s="218"/>
      <c r="K12" s="218"/>
      <c r="L12" s="218"/>
    </row>
    <row r="13" spans="1:12" s="213" customFormat="1" ht="12" thickBot="1" x14ac:dyDescent="0.2">
      <c r="B13" s="220" t="s">
        <v>268</v>
      </c>
      <c r="C13" s="221">
        <f t="shared" ref="C13:I13" si="0">+C8+C9+C10+C12</f>
        <v>500000</v>
      </c>
      <c r="D13" s="221">
        <f t="shared" si="0"/>
        <v>448272.46212247084</v>
      </c>
      <c r="E13" s="221">
        <f t="shared" si="0"/>
        <v>948272.46212247084</v>
      </c>
      <c r="F13" s="221">
        <f t="shared" si="0"/>
        <v>0</v>
      </c>
      <c r="G13" s="221">
        <f t="shared" si="0"/>
        <v>173458.6915228584</v>
      </c>
      <c r="H13" s="221">
        <f t="shared" si="0"/>
        <v>173458.6915228584</v>
      </c>
      <c r="I13" s="222">
        <f t="shared" si="0"/>
        <v>1121730.4136453294</v>
      </c>
      <c r="J13" s="217">
        <f>+I13-'8. PN Cierre AxI'!C8</f>
        <v>-1.385954674333334E-3</v>
      </c>
      <c r="K13" s="218"/>
      <c r="L13" s="218"/>
    </row>
    <row r="14" spans="1:12" s="213" customFormat="1" ht="11.25" x14ac:dyDescent="0.15">
      <c r="C14" s="218"/>
      <c r="D14" s="218"/>
      <c r="E14" s="218"/>
      <c r="F14" s="218"/>
      <c r="G14" s="218"/>
      <c r="H14" s="218"/>
      <c r="I14" s="218"/>
      <c r="J14" s="218"/>
      <c r="K14" s="218"/>
      <c r="L14" s="218"/>
    </row>
    <row r="15" spans="1:12" s="213" customFormat="1" ht="11.25" x14ac:dyDescent="0.15">
      <c r="C15" s="218"/>
      <c r="D15" s="218"/>
      <c r="E15" s="218"/>
      <c r="F15" s="218"/>
      <c r="G15" s="218"/>
      <c r="H15" s="218"/>
      <c r="I15" s="218"/>
      <c r="J15" s="218"/>
      <c r="K15" s="218"/>
      <c r="L15" s="218"/>
    </row>
    <row r="16" spans="1:12" s="213" customFormat="1" ht="11.25" x14ac:dyDescent="0.15">
      <c r="C16" s="218"/>
      <c r="D16" s="218"/>
      <c r="E16" s="218"/>
      <c r="F16" s="218"/>
      <c r="G16" s="218"/>
      <c r="H16" s="218"/>
      <c r="I16" s="218"/>
      <c r="J16" s="218"/>
      <c r="K16" s="218"/>
      <c r="L16" s="218"/>
    </row>
    <row r="17" spans="3:12" s="213" customFormat="1" ht="11.25" x14ac:dyDescent="0.15">
      <c r="C17" s="218"/>
      <c r="D17" s="218"/>
      <c r="E17" s="218"/>
      <c r="F17" s="218"/>
      <c r="G17" s="218"/>
      <c r="H17" s="218"/>
      <c r="I17" s="218"/>
      <c r="J17" s="218"/>
      <c r="K17" s="218"/>
      <c r="L17" s="218"/>
    </row>
    <row r="18" spans="3:12" s="213" customFormat="1" ht="11.25" x14ac:dyDescent="0.15">
      <c r="C18" s="218"/>
      <c r="D18" s="218"/>
      <c r="E18" s="218"/>
      <c r="F18" s="218"/>
      <c r="G18" s="218"/>
      <c r="H18" s="218"/>
      <c r="I18" s="218"/>
      <c r="J18" s="218"/>
      <c r="K18" s="218"/>
      <c r="L18" s="218"/>
    </row>
    <row r="19" spans="3:12" s="213" customFormat="1" ht="11.25" x14ac:dyDescent="0.15">
      <c r="C19" s="218"/>
      <c r="D19" s="218"/>
      <c r="E19" s="218"/>
      <c r="F19" s="218"/>
      <c r="G19" s="218"/>
      <c r="H19" s="218"/>
      <c r="I19" s="218"/>
      <c r="J19" s="218"/>
      <c r="K19" s="218"/>
      <c r="L19" s="218"/>
    </row>
    <row r="20" spans="3:12" s="213" customFormat="1" ht="11.25" x14ac:dyDescent="0.15">
      <c r="C20" s="218"/>
      <c r="D20" s="218"/>
      <c r="E20" s="218"/>
      <c r="F20" s="218"/>
      <c r="G20" s="218"/>
      <c r="H20" s="218"/>
      <c r="I20" s="218"/>
      <c r="J20" s="218"/>
      <c r="K20" s="218"/>
      <c r="L20" s="218"/>
    </row>
    <row r="21" spans="3:12" s="213" customFormat="1" ht="11.25" x14ac:dyDescent="0.15">
      <c r="C21" s="218"/>
      <c r="D21" s="218"/>
      <c r="E21" s="218"/>
      <c r="F21" s="218"/>
      <c r="G21" s="218"/>
      <c r="H21" s="218"/>
      <c r="I21" s="218"/>
      <c r="J21" s="218"/>
      <c r="K21" s="218"/>
      <c r="L21" s="218"/>
    </row>
    <row r="22" spans="3:12" s="213" customFormat="1" ht="11.25" x14ac:dyDescent="0.15">
      <c r="C22" s="218"/>
      <c r="D22" s="218"/>
      <c r="E22" s="218"/>
      <c r="F22" s="218"/>
      <c r="G22" s="218"/>
      <c r="H22" s="218"/>
      <c r="I22" s="218"/>
      <c r="J22" s="218"/>
      <c r="K22" s="218"/>
      <c r="L22" s="218"/>
    </row>
  </sheetData>
  <mergeCells count="9">
    <mergeCell ref="B5:B7"/>
    <mergeCell ref="C5:E5"/>
    <mergeCell ref="F5:H5"/>
    <mergeCell ref="I5:I7"/>
    <mergeCell ref="C6:C7"/>
    <mergeCell ref="D6:D7"/>
    <mergeCell ref="E6:E7"/>
    <mergeCell ref="G6:G7"/>
    <mergeCell ref="H6:H7"/>
  </mergeCells>
  <pageMargins left="0.25" right="0.25" top="0.75" bottom="0.75" header="0.3" footer="0.3"/>
  <pageSetup paperSize="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94"/>
  <sheetViews>
    <sheetView showGridLines="0" zoomScaleNormal="100" workbookViewId="0"/>
  </sheetViews>
  <sheetFormatPr defaultRowHeight="14.25" x14ac:dyDescent="0.2"/>
  <cols>
    <col min="1" max="1" width="2.375" style="146" customWidth="1"/>
    <col min="2" max="2" width="52.75" style="146" customWidth="1"/>
    <col min="3" max="3" width="14.125" style="187" customWidth="1"/>
    <col min="4" max="4" width="5" style="202" bestFit="1" customWidth="1"/>
    <col min="5" max="5" width="2.375" style="146" customWidth="1"/>
    <col min="6" max="6" width="11.125" style="146" bestFit="1" customWidth="1"/>
    <col min="7" max="7" width="9" style="146"/>
    <col min="8" max="8" width="9.75" style="146" bestFit="1" customWidth="1"/>
    <col min="9" max="9" width="10.125" style="146" bestFit="1" customWidth="1"/>
    <col min="10" max="16384" width="9" style="146"/>
  </cols>
  <sheetData>
    <row r="1" spans="1:6" x14ac:dyDescent="0.2">
      <c r="A1" s="116"/>
    </row>
    <row r="3" spans="1:6" x14ac:dyDescent="0.2">
      <c r="B3" s="120" t="s">
        <v>314</v>
      </c>
    </row>
    <row r="4" spans="1:6" ht="15" thickBot="1" x14ac:dyDescent="0.25"/>
    <row r="5" spans="1:6" s="188" customFormat="1" x14ac:dyDescent="0.2">
      <c r="B5" s="123"/>
      <c r="C5" s="125">
        <f>+'[1]5.BSS Histórico'!R7</f>
        <v>43465</v>
      </c>
      <c r="D5" s="262"/>
    </row>
    <row r="6" spans="1:6" s="190" customFormat="1" x14ac:dyDescent="0.2">
      <c r="B6" s="191"/>
      <c r="C6" s="192"/>
      <c r="D6" s="263"/>
    </row>
    <row r="7" spans="1:6" x14ac:dyDescent="0.2">
      <c r="B7" s="264" t="s">
        <v>315</v>
      </c>
      <c r="C7" s="265"/>
    </row>
    <row r="8" spans="1:6" x14ac:dyDescent="0.2">
      <c r="B8" s="141" t="s">
        <v>316</v>
      </c>
      <c r="C8" s="194">
        <f>+'5.ESP Cierre AxI'!H7</f>
        <v>14764.559006888065</v>
      </c>
    </row>
    <row r="9" spans="1:6" x14ac:dyDescent="0.2">
      <c r="B9" s="141" t="s">
        <v>317</v>
      </c>
      <c r="C9" s="194">
        <f>+'5.ESP Cierre AxI'!G7</f>
        <v>11600</v>
      </c>
    </row>
    <row r="10" spans="1:6" x14ac:dyDescent="0.2">
      <c r="B10" s="135" t="s">
        <v>339</v>
      </c>
      <c r="C10" s="196">
        <f>+C9-C8</f>
        <v>-3164.5590068880647</v>
      </c>
      <c r="F10" s="236"/>
    </row>
    <row r="11" spans="1:6" x14ac:dyDescent="0.2">
      <c r="B11" s="141"/>
      <c r="C11" s="194"/>
    </row>
    <row r="12" spans="1:6" x14ac:dyDescent="0.2">
      <c r="B12" s="264" t="s">
        <v>318</v>
      </c>
      <c r="C12" s="194"/>
    </row>
    <row r="13" spans="1:6" x14ac:dyDescent="0.2">
      <c r="B13" s="266" t="s">
        <v>319</v>
      </c>
      <c r="C13" s="267"/>
    </row>
    <row r="14" spans="1:6" x14ac:dyDescent="0.2">
      <c r="B14" s="141" t="s">
        <v>340</v>
      </c>
      <c r="C14" s="267">
        <f>+'15. ER AxI'!F18</f>
        <v>-73142.534088301356</v>
      </c>
    </row>
    <row r="15" spans="1:6" x14ac:dyDescent="0.2">
      <c r="B15" s="141" t="s">
        <v>320</v>
      </c>
      <c r="C15" s="267">
        <f>-'15. ER AxI'!F17</f>
        <v>119901.99162119199</v>
      </c>
      <c r="D15" s="268">
        <f>+C15+C91+C83</f>
        <v>0</v>
      </c>
    </row>
    <row r="16" spans="1:6" x14ac:dyDescent="0.2">
      <c r="B16" s="141"/>
      <c r="C16" s="267"/>
      <c r="D16" s="268"/>
    </row>
    <row r="17" spans="2:4" x14ac:dyDescent="0.2">
      <c r="B17" s="141"/>
      <c r="C17" s="267"/>
      <c r="D17" s="268"/>
    </row>
    <row r="18" spans="2:4" ht="22.5" x14ac:dyDescent="0.2">
      <c r="B18" s="269" t="s">
        <v>321</v>
      </c>
      <c r="C18" s="267"/>
      <c r="D18" s="268"/>
    </row>
    <row r="19" spans="2:4" x14ac:dyDescent="0.2">
      <c r="B19" s="141" t="s">
        <v>322</v>
      </c>
      <c r="C19" s="267">
        <f>-'6. Bs Uso Cierre AxI'!K14</f>
        <v>181343.03838148143</v>
      </c>
      <c r="D19" s="268"/>
    </row>
    <row r="20" spans="2:4" x14ac:dyDescent="0.2">
      <c r="B20" s="141" t="s">
        <v>229</v>
      </c>
      <c r="C20" s="267">
        <f>-'15. ER AxI'!F14</f>
        <v>61780.133241048134</v>
      </c>
      <c r="D20" s="268"/>
    </row>
    <row r="21" spans="2:4" x14ac:dyDescent="0.2">
      <c r="B21" s="270" t="s">
        <v>323</v>
      </c>
      <c r="C21" s="267"/>
    </row>
    <row r="22" spans="2:4" x14ac:dyDescent="0.2">
      <c r="B22" s="141" t="s">
        <v>342</v>
      </c>
      <c r="C22" s="267">
        <f>+C57</f>
        <v>-113232.36767737143</v>
      </c>
      <c r="D22" s="271" t="s">
        <v>2</v>
      </c>
    </row>
    <row r="23" spans="2:4" x14ac:dyDescent="0.2">
      <c r="B23" s="198" t="s">
        <v>343</v>
      </c>
      <c r="C23" s="267">
        <f>+C64</f>
        <v>462808.26221092779</v>
      </c>
      <c r="D23" s="271" t="s">
        <v>1</v>
      </c>
    </row>
    <row r="24" spans="2:4" x14ac:dyDescent="0.2">
      <c r="B24" s="198" t="s">
        <v>344</v>
      </c>
      <c r="C24" s="267">
        <f>+C70</f>
        <v>18587.354041328392</v>
      </c>
      <c r="D24" s="271" t="s">
        <v>234</v>
      </c>
    </row>
    <row r="25" spans="2:4" x14ac:dyDescent="0.2">
      <c r="B25" s="198" t="s">
        <v>345</v>
      </c>
      <c r="C25" s="267">
        <f>+C77</f>
        <v>98052.248772340856</v>
      </c>
      <c r="D25" s="271" t="s">
        <v>324</v>
      </c>
    </row>
    <row r="26" spans="2:4" x14ac:dyDescent="0.2">
      <c r="B26" s="198"/>
      <c r="C26" s="267"/>
      <c r="D26" s="271"/>
    </row>
    <row r="27" spans="2:4" x14ac:dyDescent="0.2">
      <c r="B27" s="198"/>
      <c r="C27" s="267"/>
      <c r="D27" s="271"/>
    </row>
    <row r="28" spans="2:4" x14ac:dyDescent="0.2">
      <c r="B28" s="198"/>
      <c r="C28" s="267"/>
      <c r="D28" s="271"/>
    </row>
    <row r="29" spans="2:4" x14ac:dyDescent="0.2">
      <c r="B29" s="141"/>
      <c r="C29" s="267"/>
    </row>
    <row r="30" spans="2:4" x14ac:dyDescent="0.2">
      <c r="B30" s="272" t="s">
        <v>326</v>
      </c>
      <c r="C30" s="196">
        <f>SUM(C14:C28)-1</f>
        <v>756097.12650264578</v>
      </c>
    </row>
    <row r="31" spans="2:4" x14ac:dyDescent="0.2">
      <c r="B31" s="141"/>
      <c r="C31" s="194"/>
    </row>
    <row r="32" spans="2:4" x14ac:dyDescent="0.2">
      <c r="B32" s="266" t="s">
        <v>327</v>
      </c>
      <c r="C32" s="194"/>
    </row>
    <row r="33" spans="2:6" x14ac:dyDescent="0.2">
      <c r="B33" s="141" t="s">
        <v>341</v>
      </c>
      <c r="C33" s="194">
        <f>-'6. Bs Uso Cierre AxI'!I15</f>
        <v>-740493.21953748434</v>
      </c>
    </row>
    <row r="34" spans="2:6" x14ac:dyDescent="0.2">
      <c r="B34" s="272" t="s">
        <v>354</v>
      </c>
      <c r="C34" s="196">
        <f>+C33</f>
        <v>-740493.21953748434</v>
      </c>
    </row>
    <row r="35" spans="2:6" x14ac:dyDescent="0.2">
      <c r="B35" s="266"/>
      <c r="C35" s="194"/>
    </row>
    <row r="36" spans="2:6" x14ac:dyDescent="0.2">
      <c r="B36" s="266" t="s">
        <v>328</v>
      </c>
      <c r="C36" s="194"/>
    </row>
    <row r="37" spans="2:6" x14ac:dyDescent="0.2">
      <c r="B37" s="141" t="s">
        <v>329</v>
      </c>
      <c r="C37" s="194">
        <f>+'18.EEPN AxI'!G10</f>
        <v>-13474</v>
      </c>
    </row>
    <row r="38" spans="2:6" x14ac:dyDescent="0.2">
      <c r="B38" s="272" t="s">
        <v>330</v>
      </c>
      <c r="C38" s="196">
        <f>+C37</f>
        <v>-13474</v>
      </c>
    </row>
    <row r="39" spans="2:6" x14ac:dyDescent="0.2">
      <c r="B39" s="266"/>
      <c r="C39" s="194"/>
    </row>
    <row r="40" spans="2:6" x14ac:dyDescent="0.2">
      <c r="B40" s="266" t="s">
        <v>331</v>
      </c>
      <c r="C40" s="194">
        <f>-'17. RECPAM'!C6</f>
        <v>-5295.0552638513645</v>
      </c>
    </row>
    <row r="41" spans="2:6" x14ac:dyDescent="0.2">
      <c r="B41" s="266"/>
      <c r="C41" s="194"/>
    </row>
    <row r="42" spans="2:6" ht="15" thickBot="1" x14ac:dyDescent="0.25">
      <c r="B42" s="142" t="s">
        <v>339</v>
      </c>
      <c r="C42" s="200">
        <f>+C30+C34+C38+C40</f>
        <v>-3165.1482986899236</v>
      </c>
      <c r="F42" s="236"/>
    </row>
    <row r="43" spans="2:6" x14ac:dyDescent="0.2">
      <c r="C43" s="147">
        <f>+C42-C10+1</f>
        <v>0.41070819814103743</v>
      </c>
    </row>
    <row r="45" spans="2:6" x14ac:dyDescent="0.2">
      <c r="B45" s="148" t="s">
        <v>332</v>
      </c>
    </row>
    <row r="46" spans="2:6" x14ac:dyDescent="0.2">
      <c r="B46" s="163" t="s">
        <v>243</v>
      </c>
      <c r="C46" s="164">
        <f>+C8</f>
        <v>14764.559006888065</v>
      </c>
    </row>
    <row r="47" spans="2:6" x14ac:dyDescent="0.2">
      <c r="B47" s="163" t="s">
        <v>96</v>
      </c>
      <c r="C47" s="164">
        <f>-'17. RECPAM'!C6</f>
        <v>-5295.0552638513645</v>
      </c>
    </row>
    <row r="48" spans="2:6" x14ac:dyDescent="0.2">
      <c r="B48" s="166" t="s">
        <v>245</v>
      </c>
      <c r="C48" s="167">
        <f>+C9</f>
        <v>11600</v>
      </c>
    </row>
    <row r="49" spans="1:9" x14ac:dyDescent="0.2">
      <c r="B49" s="273" t="s">
        <v>333</v>
      </c>
      <c r="C49" s="274">
        <f>+C46-C48+C47</f>
        <v>-2130.4962569632999</v>
      </c>
      <c r="D49" s="275">
        <f>ROUND(+C40-C10-C49,0)</f>
        <v>0</v>
      </c>
    </row>
    <row r="50" spans="1:9" x14ac:dyDescent="0.2">
      <c r="B50" s="273"/>
      <c r="C50" s="274"/>
    </row>
    <row r="51" spans="1:9" x14ac:dyDescent="0.2">
      <c r="B51" s="273"/>
      <c r="C51" s="274"/>
    </row>
    <row r="52" spans="1:9" x14ac:dyDescent="0.2">
      <c r="B52" s="273"/>
      <c r="C52" s="274"/>
    </row>
    <row r="53" spans="1:9" s="119" customFormat="1" ht="11.25" x14ac:dyDescent="0.2">
      <c r="A53" s="276" t="s">
        <v>2</v>
      </c>
      <c r="B53" s="148" t="s">
        <v>145</v>
      </c>
      <c r="C53" s="121"/>
      <c r="D53" s="160"/>
    </row>
    <row r="54" spans="1:9" s="119" customFormat="1" ht="11.25" x14ac:dyDescent="0.2">
      <c r="B54" s="163" t="s">
        <v>243</v>
      </c>
      <c r="C54" s="164">
        <f>+'5.ESP Cierre AxI'!H8</f>
        <v>265762.06212398515</v>
      </c>
      <c r="D54" s="160"/>
      <c r="F54" s="121"/>
      <c r="G54" s="121"/>
      <c r="H54" s="121"/>
      <c r="I54" s="121"/>
    </row>
    <row r="55" spans="1:9" s="119" customFormat="1" ht="11.25" x14ac:dyDescent="0.2">
      <c r="B55" s="163" t="s">
        <v>96</v>
      </c>
      <c r="C55" s="164">
        <f>-'17. RECPAM'!C8</f>
        <v>-108994.42980135657</v>
      </c>
      <c r="D55" s="160"/>
    </row>
    <row r="56" spans="1:9" s="119" customFormat="1" ht="11.25" x14ac:dyDescent="0.2">
      <c r="B56" s="166" t="s">
        <v>245</v>
      </c>
      <c r="C56" s="167">
        <f>+'5.ESP Cierre AxI'!G8</f>
        <v>270000</v>
      </c>
      <c r="D56" s="160"/>
    </row>
    <row r="57" spans="1:9" s="119" customFormat="1" ht="11.25" x14ac:dyDescent="0.2">
      <c r="B57" s="273" t="s">
        <v>333</v>
      </c>
      <c r="C57" s="274">
        <f>+C54-C56+C55</f>
        <v>-113232.36767737143</v>
      </c>
      <c r="D57" s="160"/>
    </row>
    <row r="58" spans="1:9" s="119" customFormat="1" ht="11.25" x14ac:dyDescent="0.2">
      <c r="C58" s="121"/>
      <c r="D58" s="160"/>
    </row>
    <row r="59" spans="1:9" s="119" customFormat="1" ht="11.25" x14ac:dyDescent="0.2">
      <c r="C59" s="121"/>
      <c r="D59" s="160"/>
    </row>
    <row r="60" spans="1:9" s="119" customFormat="1" ht="11.25" x14ac:dyDescent="0.2">
      <c r="A60" s="276" t="s">
        <v>1</v>
      </c>
      <c r="B60" s="148" t="s">
        <v>148</v>
      </c>
      <c r="C60" s="121"/>
      <c r="D60" s="160"/>
    </row>
    <row r="61" spans="1:9" s="119" customFormat="1" ht="11.25" x14ac:dyDescent="0.2">
      <c r="B61" s="163" t="s">
        <v>243</v>
      </c>
      <c r="C61" s="164">
        <f>+'5.ESP Cierre AxI'!H9</f>
        <v>553670.96275830246</v>
      </c>
      <c r="D61" s="160"/>
    </row>
    <row r="62" spans="1:9" s="119" customFormat="1" ht="11.25" x14ac:dyDescent="0.2">
      <c r="B62" s="163" t="s">
        <v>96</v>
      </c>
      <c r="C62" s="164">
        <f>-'17. RECPAM'!C9</f>
        <v>-90862.700547374683</v>
      </c>
      <c r="D62" s="160"/>
    </row>
    <row r="63" spans="1:9" s="119" customFormat="1" ht="11.25" x14ac:dyDescent="0.2">
      <c r="B63" s="166" t="s">
        <v>245</v>
      </c>
      <c r="C63" s="167">
        <v>0</v>
      </c>
      <c r="D63" s="160"/>
    </row>
    <row r="64" spans="1:9" s="119" customFormat="1" ht="11.25" x14ac:dyDescent="0.2">
      <c r="B64" s="273" t="s">
        <v>333</v>
      </c>
      <c r="C64" s="274">
        <f>+C61-C63+C62</f>
        <v>462808.26221092779</v>
      </c>
      <c r="D64" s="160"/>
    </row>
    <row r="65" spans="1:4" s="119" customFormat="1" ht="11.25" x14ac:dyDescent="0.2">
      <c r="C65" s="121"/>
      <c r="D65" s="160"/>
    </row>
    <row r="66" spans="1:4" s="119" customFormat="1" ht="11.25" x14ac:dyDescent="0.2">
      <c r="C66" s="121"/>
      <c r="D66" s="160"/>
    </row>
    <row r="67" spans="1:4" s="119" customFormat="1" ht="11.25" x14ac:dyDescent="0.2">
      <c r="A67" s="276" t="s">
        <v>234</v>
      </c>
      <c r="B67" s="148" t="s">
        <v>146</v>
      </c>
      <c r="C67" s="121"/>
      <c r="D67" s="160"/>
    </row>
    <row r="68" spans="1:4" s="119" customFormat="1" ht="11.25" x14ac:dyDescent="0.2">
      <c r="B68" s="163" t="s">
        <v>243</v>
      </c>
      <c r="C68" s="164">
        <f>+'5.ESP Cierre AxI'!H10</f>
        <v>88587.354041328392</v>
      </c>
      <c r="D68" s="160"/>
    </row>
    <row r="69" spans="1:4" s="119" customFormat="1" ht="11.25" x14ac:dyDescent="0.2">
      <c r="B69" s="166" t="s">
        <v>245</v>
      </c>
      <c r="C69" s="167">
        <f>+'5.ESP Cierre AxI'!G10</f>
        <v>70000</v>
      </c>
      <c r="D69" s="160"/>
    </row>
    <row r="70" spans="1:4" s="119" customFormat="1" ht="11.25" x14ac:dyDescent="0.2">
      <c r="B70" s="273" t="s">
        <v>333</v>
      </c>
      <c r="C70" s="274">
        <f>+C68-C69</f>
        <v>18587.354041328392</v>
      </c>
      <c r="D70" s="160"/>
    </row>
    <row r="71" spans="1:4" s="119" customFormat="1" ht="11.25" x14ac:dyDescent="0.2">
      <c r="C71" s="121"/>
      <c r="D71" s="160"/>
    </row>
    <row r="72" spans="1:4" s="119" customFormat="1" ht="11.25" x14ac:dyDescent="0.2">
      <c r="C72" s="121"/>
      <c r="D72" s="160"/>
    </row>
    <row r="73" spans="1:4" s="119" customFormat="1" ht="11.25" x14ac:dyDescent="0.2">
      <c r="A73" s="276" t="s">
        <v>324</v>
      </c>
      <c r="B73" s="148" t="s">
        <v>154</v>
      </c>
      <c r="C73" s="121"/>
      <c r="D73" s="160"/>
    </row>
    <row r="74" spans="1:4" s="119" customFormat="1" ht="11.25" x14ac:dyDescent="0.2">
      <c r="B74" s="163" t="s">
        <v>243</v>
      </c>
      <c r="C74" s="164">
        <f>-'5.ESP Cierre AxI'!H18</f>
        <v>-349920.04846324713</v>
      </c>
      <c r="D74" s="160"/>
    </row>
    <row r="75" spans="1:4" s="119" customFormat="1" ht="11.25" x14ac:dyDescent="0.2">
      <c r="B75" s="163" t="s">
        <v>96</v>
      </c>
      <c r="C75" s="164">
        <f>-'17. RECPAM'!C10</f>
        <v>143372.29723558799</v>
      </c>
      <c r="D75" s="160"/>
    </row>
    <row r="76" spans="1:4" s="119" customFormat="1" ht="11.25" x14ac:dyDescent="0.2">
      <c r="B76" s="166" t="s">
        <v>245</v>
      </c>
      <c r="C76" s="167">
        <f>-'5.ESP Cierre AxI'!G18</f>
        <v>-304600</v>
      </c>
      <c r="D76" s="160"/>
    </row>
    <row r="77" spans="1:4" s="119" customFormat="1" ht="11.25" x14ac:dyDescent="0.2">
      <c r="B77" s="273" t="s">
        <v>333</v>
      </c>
      <c r="C77" s="274">
        <f>+C74-C76+C75</f>
        <v>98052.248772340856</v>
      </c>
      <c r="D77" s="160"/>
    </row>
    <row r="78" spans="1:4" s="119" customFormat="1" ht="11.25" x14ac:dyDescent="0.2">
      <c r="C78" s="121"/>
      <c r="D78" s="160"/>
    </row>
    <row r="79" spans="1:4" s="119" customFormat="1" ht="11.25" x14ac:dyDescent="0.2">
      <c r="C79" s="121"/>
      <c r="D79" s="160"/>
    </row>
    <row r="80" spans="1:4" s="119" customFormat="1" ht="11.25" x14ac:dyDescent="0.2">
      <c r="A80" s="276" t="s">
        <v>325</v>
      </c>
      <c r="B80" s="148" t="s">
        <v>155</v>
      </c>
      <c r="C80" s="121"/>
      <c r="D80" s="160"/>
    </row>
    <row r="81" spans="1:4" s="119" customFormat="1" ht="11.25" x14ac:dyDescent="0.2">
      <c r="B81" s="163" t="s">
        <v>243</v>
      </c>
      <c r="C81" s="164">
        <v>0</v>
      </c>
      <c r="D81" s="160"/>
    </row>
    <row r="82" spans="1:4" s="119" customFormat="1" ht="11.25" x14ac:dyDescent="0.2">
      <c r="B82" s="163" t="s">
        <v>96</v>
      </c>
      <c r="C82" s="164">
        <v>0</v>
      </c>
      <c r="D82" s="160"/>
    </row>
    <row r="83" spans="1:4" s="119" customFormat="1" ht="11.25" x14ac:dyDescent="0.2">
      <c r="B83" s="163" t="s">
        <v>334</v>
      </c>
      <c r="C83" s="164">
        <f>-'7. ID Cierre AxI'!D22</f>
        <v>-51900</v>
      </c>
      <c r="D83" s="160"/>
    </row>
    <row r="84" spans="1:4" s="119" customFormat="1" ht="11.25" x14ac:dyDescent="0.2">
      <c r="B84" s="166" t="s">
        <v>245</v>
      </c>
      <c r="C84" s="167">
        <f>-'5.ESP Cierre AxI'!G19</f>
        <v>-51900</v>
      </c>
      <c r="D84" s="160"/>
    </row>
    <row r="85" spans="1:4" s="119" customFormat="1" ht="11.25" x14ac:dyDescent="0.2">
      <c r="B85" s="273" t="s">
        <v>333</v>
      </c>
      <c r="C85" s="274">
        <f>+C81-C84+C82+C83</f>
        <v>0</v>
      </c>
      <c r="D85" s="160"/>
    </row>
    <row r="86" spans="1:4" s="119" customFormat="1" ht="11.25" x14ac:dyDescent="0.2">
      <c r="C86" s="121"/>
      <c r="D86" s="160"/>
    </row>
    <row r="87" spans="1:4" s="119" customFormat="1" ht="11.25" x14ac:dyDescent="0.2">
      <c r="C87" s="121"/>
      <c r="D87" s="160"/>
    </row>
    <row r="88" spans="1:4" s="119" customFormat="1" ht="11.25" x14ac:dyDescent="0.2">
      <c r="C88" s="121"/>
      <c r="D88" s="160"/>
    </row>
    <row r="89" spans="1:4" s="119" customFormat="1" ht="11.25" x14ac:dyDescent="0.2">
      <c r="A89" s="276" t="s">
        <v>335</v>
      </c>
      <c r="B89" s="148" t="s">
        <v>158</v>
      </c>
      <c r="C89" s="121"/>
      <c r="D89" s="160"/>
    </row>
    <row r="90" spans="1:4" s="119" customFormat="1" ht="11.25" x14ac:dyDescent="0.2">
      <c r="B90" s="163" t="s">
        <v>243</v>
      </c>
      <c r="C90" s="164">
        <f>-'5.ESP Cierre AxI'!H22</f>
        <v>-44553.717436458617</v>
      </c>
      <c r="D90" s="160"/>
    </row>
    <row r="91" spans="1:4" s="119" customFormat="1" ht="11.25" x14ac:dyDescent="0.2">
      <c r="B91" s="163" t="s">
        <v>259</v>
      </c>
      <c r="C91" s="164">
        <f>-'7. ID Cierre AxI'!D21</f>
        <v>-68001.991621191992</v>
      </c>
      <c r="D91" s="160"/>
    </row>
    <row r="92" spans="1:4" s="119" customFormat="1" ht="11.25" x14ac:dyDescent="0.2">
      <c r="B92" s="166" t="s">
        <v>245</v>
      </c>
      <c r="C92" s="167">
        <f>-'5.ESP Cierre AxI'!G22</f>
        <v>-112555.70905765062</v>
      </c>
      <c r="D92" s="160"/>
    </row>
    <row r="93" spans="1:4" s="119" customFormat="1" ht="11.25" x14ac:dyDescent="0.2">
      <c r="B93" s="273" t="s">
        <v>333</v>
      </c>
      <c r="C93" s="277">
        <f>+C90-C92+C91</f>
        <v>0</v>
      </c>
      <c r="D93" s="160"/>
    </row>
    <row r="94" spans="1:4" s="119" customFormat="1" ht="11.25" x14ac:dyDescent="0.2">
      <c r="B94" s="273"/>
      <c r="C94" s="277"/>
      <c r="D94" s="160"/>
    </row>
    <row r="95" spans="1:4" s="119" customFormat="1" ht="11.25" x14ac:dyDescent="0.2">
      <c r="B95" s="273"/>
      <c r="C95" s="277"/>
      <c r="D95" s="160"/>
    </row>
    <row r="96" spans="1:4" s="119" customFormat="1" ht="11.25" x14ac:dyDescent="0.2">
      <c r="A96" s="276" t="s">
        <v>336</v>
      </c>
      <c r="B96" s="148" t="s">
        <v>337</v>
      </c>
      <c r="C96" s="121"/>
      <c r="D96" s="160"/>
    </row>
    <row r="97" spans="2:4" s="119" customFormat="1" ht="11.25" x14ac:dyDescent="0.2">
      <c r="B97" s="163" t="s">
        <v>243</v>
      </c>
      <c r="C97" s="164">
        <f>-'5.ESP Cierre AxI'!H33</f>
        <v>-1208347.6877336306</v>
      </c>
      <c r="D97" s="160"/>
    </row>
    <row r="98" spans="2:4" s="119" customFormat="1" ht="11.25" x14ac:dyDescent="0.2">
      <c r="B98" s="163" t="s">
        <v>94</v>
      </c>
      <c r="C98" s="164">
        <f>C14</f>
        <v>-73142.534088301356</v>
      </c>
      <c r="D98" s="160"/>
    </row>
    <row r="99" spans="2:4" s="119" customFormat="1" ht="11.25" x14ac:dyDescent="0.2">
      <c r="B99" s="163" t="s">
        <v>209</v>
      </c>
      <c r="C99" s="164">
        <f>-C37</f>
        <v>13474</v>
      </c>
      <c r="D99" s="160"/>
    </row>
    <row r="100" spans="2:4" s="119" customFormat="1" ht="11.25" x14ac:dyDescent="0.2">
      <c r="B100" s="166" t="s">
        <v>245</v>
      </c>
      <c r="C100" s="167">
        <f>-'[1]5.ESP Cierre AxI'!G39</f>
        <v>-1337769627</v>
      </c>
      <c r="D100" s="160"/>
    </row>
    <row r="101" spans="2:4" s="119" customFormat="1" ht="11.25" x14ac:dyDescent="0.2">
      <c r="B101" s="273" t="s">
        <v>333</v>
      </c>
      <c r="C101" s="278">
        <f>+C97-C100+C98+C99</f>
        <v>1336501610.778178</v>
      </c>
      <c r="D101" s="160"/>
    </row>
    <row r="102" spans="2:4" s="119" customFormat="1" ht="11.25" x14ac:dyDescent="0.2">
      <c r="B102" s="273"/>
      <c r="C102" s="277"/>
      <c r="D102" s="160"/>
    </row>
    <row r="103" spans="2:4" s="119" customFormat="1" ht="11.25" x14ac:dyDescent="0.2">
      <c r="B103" s="148" t="s">
        <v>338</v>
      </c>
      <c r="C103" s="168">
        <f>+C82+C75+C62+C55+C47</f>
        <v>-61779.888376994626</v>
      </c>
      <c r="D103" s="160">
        <f>+C103+C20</f>
        <v>0.24486405350762652</v>
      </c>
    </row>
    <row r="104" spans="2:4" s="119" customFormat="1" ht="11.25" x14ac:dyDescent="0.2">
      <c r="C104" s="121"/>
      <c r="D104" s="160"/>
    </row>
    <row r="105" spans="2:4" s="119" customFormat="1" ht="11.25" x14ac:dyDescent="0.2">
      <c r="C105" s="121"/>
      <c r="D105" s="160"/>
    </row>
    <row r="106" spans="2:4" s="119" customFormat="1" ht="11.25" x14ac:dyDescent="0.2">
      <c r="C106" s="121"/>
      <c r="D106" s="160"/>
    </row>
    <row r="107" spans="2:4" s="119" customFormat="1" ht="11.25" x14ac:dyDescent="0.2">
      <c r="C107" s="121"/>
      <c r="D107" s="160"/>
    </row>
    <row r="108" spans="2:4" s="119" customFormat="1" ht="11.25" x14ac:dyDescent="0.2">
      <c r="C108" s="121"/>
      <c r="D108" s="160"/>
    </row>
    <row r="109" spans="2:4" s="119" customFormat="1" ht="11.25" x14ac:dyDescent="0.2">
      <c r="C109" s="121"/>
      <c r="D109" s="160"/>
    </row>
    <row r="110" spans="2:4" s="119" customFormat="1" ht="11.25" x14ac:dyDescent="0.2">
      <c r="C110" s="121"/>
      <c r="D110" s="160"/>
    </row>
    <row r="111" spans="2:4" s="119" customFormat="1" ht="11.25" x14ac:dyDescent="0.2">
      <c r="C111" s="121"/>
      <c r="D111" s="160"/>
    </row>
    <row r="112" spans="2:4" s="119" customFormat="1" ht="11.25" x14ac:dyDescent="0.2">
      <c r="C112" s="121"/>
      <c r="D112" s="160"/>
    </row>
    <row r="113" spans="3:4" s="119" customFormat="1" ht="11.25" x14ac:dyDescent="0.2">
      <c r="C113" s="121"/>
      <c r="D113" s="160"/>
    </row>
    <row r="114" spans="3:4" s="119" customFormat="1" ht="11.25" x14ac:dyDescent="0.2">
      <c r="C114" s="121"/>
      <c r="D114" s="160"/>
    </row>
    <row r="115" spans="3:4" s="119" customFormat="1" ht="11.25" x14ac:dyDescent="0.2">
      <c r="C115" s="121"/>
      <c r="D115" s="160"/>
    </row>
    <row r="116" spans="3:4" s="119" customFormat="1" ht="11.25" x14ac:dyDescent="0.2">
      <c r="C116" s="121"/>
      <c r="D116" s="160"/>
    </row>
    <row r="117" spans="3:4" s="119" customFormat="1" ht="11.25" x14ac:dyDescent="0.2">
      <c r="C117" s="121"/>
      <c r="D117" s="160"/>
    </row>
    <row r="118" spans="3:4" s="119" customFormat="1" ht="11.25" x14ac:dyDescent="0.2">
      <c r="C118" s="121"/>
      <c r="D118" s="160"/>
    </row>
    <row r="119" spans="3:4" s="119" customFormat="1" ht="11.25" x14ac:dyDescent="0.2">
      <c r="C119" s="121"/>
      <c r="D119" s="160"/>
    </row>
    <row r="120" spans="3:4" s="119" customFormat="1" ht="11.25" x14ac:dyDescent="0.2">
      <c r="C120" s="121"/>
      <c r="D120" s="160"/>
    </row>
    <row r="121" spans="3:4" s="119" customFormat="1" ht="11.25" x14ac:dyDescent="0.2">
      <c r="C121" s="121"/>
      <c r="D121" s="160"/>
    </row>
    <row r="122" spans="3:4" s="119" customFormat="1" ht="11.25" x14ac:dyDescent="0.2">
      <c r="C122" s="121"/>
      <c r="D122" s="160"/>
    </row>
    <row r="123" spans="3:4" s="119" customFormat="1" ht="11.25" x14ac:dyDescent="0.2">
      <c r="C123" s="121"/>
      <c r="D123" s="160"/>
    </row>
    <row r="124" spans="3:4" s="119" customFormat="1" ht="11.25" x14ac:dyDescent="0.2">
      <c r="C124" s="121"/>
      <c r="D124" s="160"/>
    </row>
    <row r="125" spans="3:4" s="119" customFormat="1" ht="11.25" x14ac:dyDescent="0.2">
      <c r="C125" s="121"/>
      <c r="D125" s="160"/>
    </row>
    <row r="126" spans="3:4" s="119" customFormat="1" ht="11.25" x14ac:dyDescent="0.2">
      <c r="C126" s="121"/>
      <c r="D126" s="160"/>
    </row>
    <row r="127" spans="3:4" s="119" customFormat="1" ht="11.25" x14ac:dyDescent="0.2">
      <c r="C127" s="121"/>
      <c r="D127" s="160"/>
    </row>
    <row r="128" spans="3:4" s="119" customFormat="1" ht="11.25" x14ac:dyDescent="0.2">
      <c r="C128" s="121"/>
      <c r="D128" s="160"/>
    </row>
    <row r="129" spans="3:4" s="119" customFormat="1" ht="11.25" x14ac:dyDescent="0.2">
      <c r="C129" s="121"/>
      <c r="D129" s="160"/>
    </row>
    <row r="130" spans="3:4" s="119" customFormat="1" ht="11.25" x14ac:dyDescent="0.2">
      <c r="C130" s="121"/>
      <c r="D130" s="160"/>
    </row>
    <row r="131" spans="3:4" s="119" customFormat="1" ht="11.25" x14ac:dyDescent="0.2">
      <c r="C131" s="121"/>
      <c r="D131" s="160"/>
    </row>
    <row r="132" spans="3:4" s="119" customFormat="1" ht="11.25" x14ac:dyDescent="0.2">
      <c r="C132" s="121"/>
      <c r="D132" s="160"/>
    </row>
    <row r="133" spans="3:4" s="119" customFormat="1" ht="11.25" x14ac:dyDescent="0.2">
      <c r="C133" s="121"/>
      <c r="D133" s="160"/>
    </row>
    <row r="134" spans="3:4" s="119" customFormat="1" ht="11.25" x14ac:dyDescent="0.2">
      <c r="C134" s="121"/>
      <c r="D134" s="160"/>
    </row>
    <row r="135" spans="3:4" s="119" customFormat="1" ht="11.25" x14ac:dyDescent="0.2">
      <c r="C135" s="121"/>
      <c r="D135" s="160"/>
    </row>
    <row r="136" spans="3:4" s="119" customFormat="1" ht="11.25" x14ac:dyDescent="0.2">
      <c r="C136" s="121"/>
      <c r="D136" s="160"/>
    </row>
    <row r="137" spans="3:4" s="119" customFormat="1" ht="11.25" x14ac:dyDescent="0.2">
      <c r="C137" s="121"/>
      <c r="D137" s="160"/>
    </row>
    <row r="138" spans="3:4" s="119" customFormat="1" ht="11.25" x14ac:dyDescent="0.2">
      <c r="C138" s="121"/>
      <c r="D138" s="160"/>
    </row>
    <row r="139" spans="3:4" s="119" customFormat="1" ht="11.25" x14ac:dyDescent="0.2">
      <c r="C139" s="121"/>
      <c r="D139" s="160"/>
    </row>
    <row r="140" spans="3:4" s="119" customFormat="1" ht="11.25" x14ac:dyDescent="0.2">
      <c r="C140" s="121"/>
      <c r="D140" s="160"/>
    </row>
    <row r="141" spans="3:4" s="119" customFormat="1" ht="11.25" x14ac:dyDescent="0.2">
      <c r="C141" s="121"/>
      <c r="D141" s="160"/>
    </row>
    <row r="142" spans="3:4" s="119" customFormat="1" ht="11.25" x14ac:dyDescent="0.2">
      <c r="C142" s="121"/>
      <c r="D142" s="160"/>
    </row>
    <row r="143" spans="3:4" s="119" customFormat="1" ht="11.25" x14ac:dyDescent="0.2">
      <c r="C143" s="121"/>
      <c r="D143" s="160"/>
    </row>
    <row r="144" spans="3:4" s="119" customFormat="1" ht="11.25" x14ac:dyDescent="0.2">
      <c r="C144" s="121"/>
      <c r="D144" s="160"/>
    </row>
    <row r="145" spans="3:4" s="119" customFormat="1" ht="11.25" x14ac:dyDescent="0.2">
      <c r="C145" s="121"/>
      <c r="D145" s="160"/>
    </row>
    <row r="146" spans="3:4" s="119" customFormat="1" ht="11.25" x14ac:dyDescent="0.2">
      <c r="C146" s="121"/>
      <c r="D146" s="160"/>
    </row>
    <row r="147" spans="3:4" s="119" customFormat="1" ht="11.25" x14ac:dyDescent="0.2">
      <c r="C147" s="121"/>
      <c r="D147" s="160"/>
    </row>
    <row r="148" spans="3:4" s="119" customFormat="1" ht="11.25" x14ac:dyDescent="0.2">
      <c r="C148" s="121"/>
      <c r="D148" s="160"/>
    </row>
    <row r="149" spans="3:4" s="119" customFormat="1" ht="11.25" x14ac:dyDescent="0.2">
      <c r="C149" s="121"/>
      <c r="D149" s="160"/>
    </row>
    <row r="150" spans="3:4" s="119" customFormat="1" ht="11.25" x14ac:dyDescent="0.2">
      <c r="C150" s="121"/>
      <c r="D150" s="160"/>
    </row>
    <row r="151" spans="3:4" s="119" customFormat="1" ht="11.25" x14ac:dyDescent="0.2">
      <c r="C151" s="121"/>
      <c r="D151" s="160"/>
    </row>
    <row r="152" spans="3:4" s="119" customFormat="1" ht="11.25" x14ac:dyDescent="0.2">
      <c r="C152" s="121"/>
      <c r="D152" s="160"/>
    </row>
    <row r="153" spans="3:4" s="119" customFormat="1" ht="11.25" x14ac:dyDescent="0.2">
      <c r="C153" s="121"/>
      <c r="D153" s="160"/>
    </row>
    <row r="154" spans="3:4" s="119" customFormat="1" ht="11.25" x14ac:dyDescent="0.2">
      <c r="C154" s="121"/>
      <c r="D154" s="160"/>
    </row>
    <row r="155" spans="3:4" s="119" customFormat="1" ht="11.25" x14ac:dyDescent="0.2">
      <c r="C155" s="121"/>
      <c r="D155" s="160"/>
    </row>
    <row r="156" spans="3:4" s="119" customFormat="1" ht="11.25" x14ac:dyDescent="0.2">
      <c r="C156" s="121"/>
      <c r="D156" s="160"/>
    </row>
    <row r="157" spans="3:4" s="119" customFormat="1" ht="11.25" x14ac:dyDescent="0.2">
      <c r="C157" s="121"/>
      <c r="D157" s="160"/>
    </row>
    <row r="158" spans="3:4" s="119" customFormat="1" ht="11.25" x14ac:dyDescent="0.2">
      <c r="C158" s="121"/>
      <c r="D158" s="160"/>
    </row>
    <row r="159" spans="3:4" s="119" customFormat="1" ht="11.25" x14ac:dyDescent="0.2">
      <c r="C159" s="121"/>
      <c r="D159" s="160"/>
    </row>
    <row r="160" spans="3:4" s="119" customFormat="1" ht="11.25" x14ac:dyDescent="0.2">
      <c r="C160" s="121"/>
      <c r="D160" s="160"/>
    </row>
    <row r="161" spans="3:4" s="119" customFormat="1" ht="11.25" x14ac:dyDescent="0.2">
      <c r="C161" s="121"/>
      <c r="D161" s="160"/>
    </row>
    <row r="162" spans="3:4" s="119" customFormat="1" ht="11.25" x14ac:dyDescent="0.2">
      <c r="C162" s="121"/>
      <c r="D162" s="160"/>
    </row>
    <row r="163" spans="3:4" s="119" customFormat="1" ht="11.25" x14ac:dyDescent="0.2">
      <c r="C163" s="121"/>
      <c r="D163" s="160"/>
    </row>
    <row r="164" spans="3:4" s="119" customFormat="1" ht="11.25" x14ac:dyDescent="0.2">
      <c r="C164" s="121"/>
      <c r="D164" s="160"/>
    </row>
    <row r="165" spans="3:4" s="119" customFormat="1" ht="11.25" x14ac:dyDescent="0.2">
      <c r="C165" s="121"/>
      <c r="D165" s="160"/>
    </row>
    <row r="166" spans="3:4" s="119" customFormat="1" ht="11.25" x14ac:dyDescent="0.2">
      <c r="C166" s="121"/>
      <c r="D166" s="160"/>
    </row>
    <row r="167" spans="3:4" s="119" customFormat="1" ht="11.25" x14ac:dyDescent="0.2">
      <c r="C167" s="121"/>
      <c r="D167" s="160"/>
    </row>
    <row r="168" spans="3:4" s="119" customFormat="1" ht="11.25" x14ac:dyDescent="0.2">
      <c r="C168" s="121"/>
      <c r="D168" s="160"/>
    </row>
    <row r="169" spans="3:4" s="119" customFormat="1" ht="11.25" x14ac:dyDescent="0.2">
      <c r="C169" s="121"/>
      <c r="D169" s="160"/>
    </row>
    <row r="170" spans="3:4" s="119" customFormat="1" ht="11.25" x14ac:dyDescent="0.2">
      <c r="C170" s="121"/>
      <c r="D170" s="160"/>
    </row>
    <row r="171" spans="3:4" s="119" customFormat="1" ht="11.25" x14ac:dyDescent="0.2">
      <c r="C171" s="121"/>
      <c r="D171" s="160"/>
    </row>
    <row r="172" spans="3:4" s="119" customFormat="1" ht="11.25" x14ac:dyDescent="0.2">
      <c r="C172" s="121"/>
      <c r="D172" s="160"/>
    </row>
    <row r="173" spans="3:4" s="119" customFormat="1" ht="11.25" x14ac:dyDescent="0.2">
      <c r="C173" s="121"/>
      <c r="D173" s="160"/>
    </row>
    <row r="174" spans="3:4" s="119" customFormat="1" ht="11.25" x14ac:dyDescent="0.2">
      <c r="C174" s="121"/>
      <c r="D174" s="160"/>
    </row>
    <row r="175" spans="3:4" s="119" customFormat="1" ht="11.25" x14ac:dyDescent="0.2">
      <c r="C175" s="121"/>
      <c r="D175" s="160"/>
    </row>
    <row r="176" spans="3:4" s="119" customFormat="1" ht="11.25" x14ac:dyDescent="0.2">
      <c r="C176" s="121"/>
      <c r="D176" s="160"/>
    </row>
    <row r="177" spans="3:4" s="119" customFormat="1" ht="11.25" x14ac:dyDescent="0.2">
      <c r="C177" s="121"/>
      <c r="D177" s="160"/>
    </row>
    <row r="178" spans="3:4" s="119" customFormat="1" ht="11.25" x14ac:dyDescent="0.2">
      <c r="C178" s="121"/>
      <c r="D178" s="160"/>
    </row>
    <row r="179" spans="3:4" s="119" customFormat="1" ht="11.25" x14ac:dyDescent="0.2">
      <c r="C179" s="121"/>
      <c r="D179" s="160"/>
    </row>
    <row r="180" spans="3:4" s="119" customFormat="1" ht="11.25" x14ac:dyDescent="0.2">
      <c r="C180" s="121"/>
      <c r="D180" s="160"/>
    </row>
    <row r="181" spans="3:4" s="119" customFormat="1" ht="11.25" x14ac:dyDescent="0.2">
      <c r="C181" s="121"/>
      <c r="D181" s="160"/>
    </row>
    <row r="182" spans="3:4" s="119" customFormat="1" ht="11.25" x14ac:dyDescent="0.2">
      <c r="C182" s="121"/>
      <c r="D182" s="160"/>
    </row>
    <row r="183" spans="3:4" s="119" customFormat="1" ht="11.25" x14ac:dyDescent="0.2">
      <c r="C183" s="121"/>
      <c r="D183" s="160"/>
    </row>
    <row r="184" spans="3:4" s="119" customFormat="1" ht="11.25" x14ac:dyDescent="0.2">
      <c r="C184" s="121"/>
      <c r="D184" s="160"/>
    </row>
    <row r="185" spans="3:4" s="119" customFormat="1" ht="11.25" x14ac:dyDescent="0.2">
      <c r="C185" s="121"/>
      <c r="D185" s="160"/>
    </row>
    <row r="186" spans="3:4" s="119" customFormat="1" ht="11.25" x14ac:dyDescent="0.2">
      <c r="C186" s="121"/>
      <c r="D186" s="160"/>
    </row>
    <row r="187" spans="3:4" s="119" customFormat="1" ht="11.25" x14ac:dyDescent="0.2">
      <c r="C187" s="121"/>
      <c r="D187" s="160"/>
    </row>
    <row r="188" spans="3:4" s="119" customFormat="1" ht="11.25" x14ac:dyDescent="0.2">
      <c r="C188" s="121"/>
      <c r="D188" s="160"/>
    </row>
    <row r="189" spans="3:4" s="119" customFormat="1" ht="11.25" x14ac:dyDescent="0.2">
      <c r="C189" s="121"/>
      <c r="D189" s="160"/>
    </row>
    <row r="190" spans="3:4" s="119" customFormat="1" ht="11.25" x14ac:dyDescent="0.2">
      <c r="C190" s="121"/>
      <c r="D190" s="160"/>
    </row>
    <row r="191" spans="3:4" s="119" customFormat="1" ht="11.25" x14ac:dyDescent="0.2">
      <c r="C191" s="121"/>
      <c r="D191" s="160"/>
    </row>
    <row r="192" spans="3:4" s="119" customFormat="1" ht="11.25" x14ac:dyDescent="0.2">
      <c r="C192" s="121"/>
      <c r="D192" s="160"/>
    </row>
    <row r="193" spans="3:4" s="119" customFormat="1" ht="11.25" x14ac:dyDescent="0.2">
      <c r="C193" s="121"/>
      <c r="D193" s="160"/>
    </row>
    <row r="194" spans="3:4" s="119" customFormat="1" ht="11.25" x14ac:dyDescent="0.2">
      <c r="C194" s="121"/>
      <c r="D194" s="160"/>
    </row>
    <row r="195" spans="3:4" s="119" customFormat="1" ht="11.25" x14ac:dyDescent="0.2">
      <c r="C195" s="121"/>
      <c r="D195" s="160"/>
    </row>
    <row r="196" spans="3:4" s="119" customFormat="1" ht="11.25" x14ac:dyDescent="0.2">
      <c r="C196" s="121"/>
      <c r="D196" s="160"/>
    </row>
    <row r="197" spans="3:4" s="119" customFormat="1" ht="11.25" x14ac:dyDescent="0.2">
      <c r="C197" s="121"/>
      <c r="D197" s="160"/>
    </row>
    <row r="198" spans="3:4" s="119" customFormat="1" ht="11.25" x14ac:dyDescent="0.2">
      <c r="C198" s="121"/>
      <c r="D198" s="160"/>
    </row>
    <row r="199" spans="3:4" s="119" customFormat="1" ht="11.25" x14ac:dyDescent="0.2">
      <c r="C199" s="121"/>
      <c r="D199" s="160"/>
    </row>
    <row r="200" spans="3:4" s="119" customFormat="1" ht="11.25" x14ac:dyDescent="0.2">
      <c r="C200" s="121"/>
      <c r="D200" s="160"/>
    </row>
    <row r="201" spans="3:4" s="119" customFormat="1" ht="11.25" x14ac:dyDescent="0.2">
      <c r="C201" s="121"/>
      <c r="D201" s="160"/>
    </row>
    <row r="202" spans="3:4" s="119" customFormat="1" ht="11.25" x14ac:dyDescent="0.2">
      <c r="C202" s="121"/>
      <c r="D202" s="160"/>
    </row>
    <row r="203" spans="3:4" s="119" customFormat="1" ht="11.25" x14ac:dyDescent="0.2">
      <c r="C203" s="121"/>
      <c r="D203" s="160"/>
    </row>
    <row r="204" spans="3:4" s="119" customFormat="1" ht="11.25" x14ac:dyDescent="0.2">
      <c r="C204" s="121"/>
      <c r="D204" s="160"/>
    </row>
    <row r="205" spans="3:4" s="119" customFormat="1" ht="11.25" x14ac:dyDescent="0.2">
      <c r="C205" s="121"/>
      <c r="D205" s="160"/>
    </row>
    <row r="206" spans="3:4" s="119" customFormat="1" ht="11.25" x14ac:dyDescent="0.2">
      <c r="C206" s="121"/>
      <c r="D206" s="160"/>
    </row>
    <row r="207" spans="3:4" s="119" customFormat="1" ht="11.25" x14ac:dyDescent="0.2">
      <c r="C207" s="121"/>
      <c r="D207" s="160"/>
    </row>
    <row r="208" spans="3:4" s="119" customFormat="1" ht="11.25" x14ac:dyDescent="0.2">
      <c r="C208" s="121"/>
      <c r="D208" s="160"/>
    </row>
    <row r="209" spans="3:4" s="119" customFormat="1" ht="11.25" x14ac:dyDescent="0.2">
      <c r="C209" s="121"/>
      <c r="D209" s="160"/>
    </row>
    <row r="210" spans="3:4" s="119" customFormat="1" ht="11.25" x14ac:dyDescent="0.2">
      <c r="C210" s="121"/>
      <c r="D210" s="160"/>
    </row>
    <row r="211" spans="3:4" s="119" customFormat="1" ht="11.25" x14ac:dyDescent="0.2">
      <c r="C211" s="121"/>
      <c r="D211" s="160"/>
    </row>
    <row r="212" spans="3:4" s="119" customFormat="1" ht="11.25" x14ac:dyDescent="0.2">
      <c r="C212" s="121"/>
      <c r="D212" s="160"/>
    </row>
    <row r="213" spans="3:4" s="119" customFormat="1" ht="11.25" x14ac:dyDescent="0.2">
      <c r="C213" s="121"/>
      <c r="D213" s="160"/>
    </row>
    <row r="214" spans="3:4" s="119" customFormat="1" ht="11.25" x14ac:dyDescent="0.2">
      <c r="C214" s="121"/>
      <c r="D214" s="160"/>
    </row>
    <row r="215" spans="3:4" s="119" customFormat="1" ht="11.25" x14ac:dyDescent="0.2">
      <c r="C215" s="121"/>
      <c r="D215" s="160"/>
    </row>
    <row r="216" spans="3:4" s="119" customFormat="1" ht="11.25" x14ac:dyDescent="0.2">
      <c r="C216" s="121"/>
      <c r="D216" s="160"/>
    </row>
    <row r="217" spans="3:4" s="119" customFormat="1" ht="11.25" x14ac:dyDescent="0.2">
      <c r="C217" s="121"/>
      <c r="D217" s="160"/>
    </row>
    <row r="218" spans="3:4" s="119" customFormat="1" ht="11.25" x14ac:dyDescent="0.2">
      <c r="C218" s="121"/>
      <c r="D218" s="160"/>
    </row>
    <row r="219" spans="3:4" s="119" customFormat="1" ht="11.25" x14ac:dyDescent="0.2">
      <c r="C219" s="121"/>
      <c r="D219" s="160"/>
    </row>
    <row r="220" spans="3:4" s="119" customFormat="1" ht="11.25" x14ac:dyDescent="0.2">
      <c r="C220" s="121"/>
      <c r="D220" s="160"/>
    </row>
    <row r="221" spans="3:4" s="119" customFormat="1" ht="11.25" x14ac:dyDescent="0.2">
      <c r="C221" s="121"/>
      <c r="D221" s="160"/>
    </row>
    <row r="222" spans="3:4" s="119" customFormat="1" ht="11.25" x14ac:dyDescent="0.2">
      <c r="C222" s="121"/>
      <c r="D222" s="160"/>
    </row>
    <row r="223" spans="3:4" s="119" customFormat="1" ht="11.25" x14ac:dyDescent="0.2">
      <c r="C223" s="121"/>
      <c r="D223" s="160"/>
    </row>
    <row r="224" spans="3:4" s="119" customFormat="1" ht="11.25" x14ac:dyDescent="0.2">
      <c r="C224" s="121"/>
      <c r="D224" s="160"/>
    </row>
    <row r="225" spans="3:4" s="119" customFormat="1" ht="11.25" x14ac:dyDescent="0.2">
      <c r="C225" s="121"/>
      <c r="D225" s="160"/>
    </row>
    <row r="226" spans="3:4" s="119" customFormat="1" ht="11.25" x14ac:dyDescent="0.2">
      <c r="C226" s="121"/>
      <c r="D226" s="160"/>
    </row>
    <row r="227" spans="3:4" s="119" customFormat="1" ht="11.25" x14ac:dyDescent="0.2">
      <c r="C227" s="121"/>
      <c r="D227" s="160"/>
    </row>
    <row r="228" spans="3:4" s="119" customFormat="1" ht="11.25" x14ac:dyDescent="0.2">
      <c r="C228" s="121"/>
      <c r="D228" s="160"/>
    </row>
    <row r="229" spans="3:4" s="119" customFormat="1" ht="11.25" x14ac:dyDescent="0.2">
      <c r="C229" s="121"/>
      <c r="D229" s="160"/>
    </row>
    <row r="230" spans="3:4" s="119" customFormat="1" ht="11.25" x14ac:dyDescent="0.2">
      <c r="C230" s="121"/>
      <c r="D230" s="160"/>
    </row>
    <row r="231" spans="3:4" s="119" customFormat="1" ht="11.25" x14ac:dyDescent="0.2">
      <c r="C231" s="121"/>
      <c r="D231" s="160"/>
    </row>
    <row r="232" spans="3:4" s="119" customFormat="1" ht="11.25" x14ac:dyDescent="0.2">
      <c r="C232" s="121"/>
      <c r="D232" s="160"/>
    </row>
    <row r="233" spans="3:4" s="119" customFormat="1" ht="11.25" x14ac:dyDescent="0.2">
      <c r="C233" s="121"/>
      <c r="D233" s="160"/>
    </row>
    <row r="234" spans="3:4" s="119" customFormat="1" ht="11.25" x14ac:dyDescent="0.2">
      <c r="C234" s="121"/>
      <c r="D234" s="160"/>
    </row>
    <row r="235" spans="3:4" s="119" customFormat="1" ht="11.25" x14ac:dyDescent="0.2">
      <c r="C235" s="121"/>
      <c r="D235" s="160"/>
    </row>
    <row r="236" spans="3:4" s="119" customFormat="1" ht="11.25" x14ac:dyDescent="0.2">
      <c r="C236" s="121"/>
      <c r="D236" s="160"/>
    </row>
    <row r="237" spans="3:4" s="119" customFormat="1" ht="11.25" x14ac:dyDescent="0.2">
      <c r="C237" s="121"/>
      <c r="D237" s="160"/>
    </row>
    <row r="238" spans="3:4" s="119" customFormat="1" ht="11.25" x14ac:dyDescent="0.2">
      <c r="C238" s="121"/>
      <c r="D238" s="160"/>
    </row>
    <row r="239" spans="3:4" s="119" customFormat="1" ht="11.25" x14ac:dyDescent="0.2">
      <c r="C239" s="121"/>
      <c r="D239" s="160"/>
    </row>
    <row r="240" spans="3:4" s="119" customFormat="1" ht="11.25" x14ac:dyDescent="0.2">
      <c r="C240" s="121"/>
      <c r="D240" s="160"/>
    </row>
    <row r="241" spans="3:4" s="119" customFormat="1" ht="11.25" x14ac:dyDescent="0.2">
      <c r="C241" s="121"/>
      <c r="D241" s="160"/>
    </row>
    <row r="242" spans="3:4" s="119" customFormat="1" ht="11.25" x14ac:dyDescent="0.2">
      <c r="C242" s="121"/>
      <c r="D242" s="160"/>
    </row>
    <row r="243" spans="3:4" s="119" customFormat="1" ht="11.25" x14ac:dyDescent="0.2">
      <c r="C243" s="121"/>
      <c r="D243" s="160"/>
    </row>
    <row r="244" spans="3:4" s="119" customFormat="1" ht="11.25" x14ac:dyDescent="0.2">
      <c r="C244" s="121"/>
      <c r="D244" s="160"/>
    </row>
    <row r="245" spans="3:4" s="119" customFormat="1" ht="11.25" x14ac:dyDescent="0.2">
      <c r="C245" s="121"/>
      <c r="D245" s="160"/>
    </row>
    <row r="246" spans="3:4" s="119" customFormat="1" ht="11.25" x14ac:dyDescent="0.2">
      <c r="C246" s="121"/>
      <c r="D246" s="160"/>
    </row>
    <row r="247" spans="3:4" s="119" customFormat="1" ht="11.25" x14ac:dyDescent="0.2">
      <c r="C247" s="121"/>
      <c r="D247" s="160"/>
    </row>
    <row r="248" spans="3:4" s="119" customFormat="1" ht="11.25" x14ac:dyDescent="0.2">
      <c r="C248" s="121"/>
      <c r="D248" s="160"/>
    </row>
    <row r="249" spans="3:4" s="119" customFormat="1" ht="11.25" x14ac:dyDescent="0.2">
      <c r="C249" s="121"/>
      <c r="D249" s="160"/>
    </row>
    <row r="250" spans="3:4" s="119" customFormat="1" ht="11.25" x14ac:dyDescent="0.2">
      <c r="C250" s="121"/>
      <c r="D250" s="160"/>
    </row>
    <row r="251" spans="3:4" s="119" customFormat="1" ht="11.25" x14ac:dyDescent="0.2">
      <c r="C251" s="121"/>
      <c r="D251" s="160"/>
    </row>
    <row r="252" spans="3:4" s="119" customFormat="1" ht="11.25" x14ac:dyDescent="0.2">
      <c r="C252" s="121"/>
      <c r="D252" s="160"/>
    </row>
    <row r="253" spans="3:4" s="119" customFormat="1" ht="11.25" x14ac:dyDescent="0.2">
      <c r="C253" s="121"/>
      <c r="D253" s="160"/>
    </row>
    <row r="254" spans="3:4" s="119" customFormat="1" ht="11.25" x14ac:dyDescent="0.2">
      <c r="C254" s="121"/>
      <c r="D254" s="160"/>
    </row>
    <row r="255" spans="3:4" s="119" customFormat="1" ht="11.25" x14ac:dyDescent="0.2">
      <c r="C255" s="121"/>
      <c r="D255" s="160"/>
    </row>
    <row r="256" spans="3:4" s="119" customFormat="1" ht="11.25" x14ac:dyDescent="0.2">
      <c r="C256" s="121"/>
      <c r="D256" s="160"/>
    </row>
    <row r="257" spans="3:4" s="119" customFormat="1" ht="11.25" x14ac:dyDescent="0.2">
      <c r="C257" s="121"/>
      <c r="D257" s="160"/>
    </row>
    <row r="258" spans="3:4" s="119" customFormat="1" ht="11.25" x14ac:dyDescent="0.2">
      <c r="C258" s="121"/>
      <c r="D258" s="160"/>
    </row>
    <row r="259" spans="3:4" s="119" customFormat="1" ht="11.25" x14ac:dyDescent="0.2">
      <c r="C259" s="121"/>
      <c r="D259" s="160"/>
    </row>
    <row r="260" spans="3:4" s="119" customFormat="1" ht="11.25" x14ac:dyDescent="0.2">
      <c r="C260" s="121"/>
      <c r="D260" s="160"/>
    </row>
    <row r="261" spans="3:4" s="119" customFormat="1" ht="11.25" x14ac:dyDescent="0.2">
      <c r="C261" s="121"/>
      <c r="D261" s="160"/>
    </row>
    <row r="262" spans="3:4" s="119" customFormat="1" ht="11.25" x14ac:dyDescent="0.2">
      <c r="C262" s="121"/>
      <c r="D262" s="160"/>
    </row>
    <row r="263" spans="3:4" s="119" customFormat="1" ht="11.25" x14ac:dyDescent="0.2">
      <c r="C263" s="121"/>
      <c r="D263" s="160"/>
    </row>
    <row r="264" spans="3:4" s="119" customFormat="1" ht="11.25" x14ac:dyDescent="0.2">
      <c r="C264" s="121"/>
      <c r="D264" s="160"/>
    </row>
    <row r="265" spans="3:4" s="119" customFormat="1" ht="11.25" x14ac:dyDescent="0.2">
      <c r="C265" s="121"/>
      <c r="D265" s="160"/>
    </row>
    <row r="266" spans="3:4" s="119" customFormat="1" ht="11.25" x14ac:dyDescent="0.2">
      <c r="C266" s="121"/>
      <c r="D266" s="160"/>
    </row>
    <row r="267" spans="3:4" s="119" customFormat="1" ht="11.25" x14ac:dyDescent="0.2">
      <c r="C267" s="121"/>
      <c r="D267" s="160"/>
    </row>
    <row r="268" spans="3:4" s="119" customFormat="1" ht="11.25" x14ac:dyDescent="0.2">
      <c r="C268" s="121"/>
      <c r="D268" s="160"/>
    </row>
    <row r="269" spans="3:4" s="119" customFormat="1" ht="11.25" x14ac:dyDescent="0.2">
      <c r="C269" s="121"/>
      <c r="D269" s="160"/>
    </row>
    <row r="270" spans="3:4" s="119" customFormat="1" ht="11.25" x14ac:dyDescent="0.2">
      <c r="C270" s="121"/>
      <c r="D270" s="160"/>
    </row>
    <row r="271" spans="3:4" s="119" customFormat="1" ht="11.25" x14ac:dyDescent="0.2">
      <c r="C271" s="121"/>
      <c r="D271" s="160"/>
    </row>
    <row r="272" spans="3:4" s="119" customFormat="1" ht="11.25" x14ac:dyDescent="0.2">
      <c r="C272" s="121"/>
      <c r="D272" s="160"/>
    </row>
    <row r="273" spans="3:4" s="119" customFormat="1" ht="11.25" x14ac:dyDescent="0.2">
      <c r="C273" s="121"/>
      <c r="D273" s="160"/>
    </row>
    <row r="274" spans="3:4" s="119" customFormat="1" ht="11.25" x14ac:dyDescent="0.2">
      <c r="C274" s="121"/>
      <c r="D274" s="160"/>
    </row>
    <row r="275" spans="3:4" s="119" customFormat="1" ht="11.25" x14ac:dyDescent="0.2">
      <c r="C275" s="121"/>
      <c r="D275" s="160"/>
    </row>
    <row r="276" spans="3:4" s="119" customFormat="1" ht="11.25" x14ac:dyDescent="0.2">
      <c r="C276" s="121"/>
      <c r="D276" s="160"/>
    </row>
    <row r="277" spans="3:4" s="119" customFormat="1" ht="11.25" x14ac:dyDescent="0.2">
      <c r="C277" s="121"/>
      <c r="D277" s="160"/>
    </row>
    <row r="278" spans="3:4" s="119" customFormat="1" ht="11.25" x14ac:dyDescent="0.2">
      <c r="C278" s="121"/>
      <c r="D278" s="160"/>
    </row>
    <row r="279" spans="3:4" s="119" customFormat="1" ht="11.25" x14ac:dyDescent="0.2">
      <c r="C279" s="121"/>
      <c r="D279" s="160"/>
    </row>
    <row r="280" spans="3:4" s="119" customFormat="1" ht="11.25" x14ac:dyDescent="0.2">
      <c r="C280" s="121"/>
      <c r="D280" s="160"/>
    </row>
    <row r="281" spans="3:4" s="119" customFormat="1" ht="11.25" x14ac:dyDescent="0.2">
      <c r="C281" s="121"/>
      <c r="D281" s="160"/>
    </row>
    <row r="282" spans="3:4" s="119" customFormat="1" ht="11.25" x14ac:dyDescent="0.2">
      <c r="C282" s="121"/>
      <c r="D282" s="160"/>
    </row>
    <row r="283" spans="3:4" s="119" customFormat="1" ht="11.25" x14ac:dyDescent="0.2">
      <c r="C283" s="121"/>
      <c r="D283" s="160"/>
    </row>
    <row r="284" spans="3:4" s="119" customFormat="1" ht="11.25" x14ac:dyDescent="0.2">
      <c r="C284" s="121"/>
      <c r="D284" s="160"/>
    </row>
    <row r="285" spans="3:4" s="119" customFormat="1" ht="11.25" x14ac:dyDescent="0.2">
      <c r="C285" s="121"/>
      <c r="D285" s="160"/>
    </row>
    <row r="286" spans="3:4" s="119" customFormat="1" ht="11.25" x14ac:dyDescent="0.2">
      <c r="C286" s="121"/>
      <c r="D286" s="160"/>
    </row>
    <row r="287" spans="3:4" s="119" customFormat="1" ht="11.25" x14ac:dyDescent="0.2">
      <c r="C287" s="121"/>
      <c r="D287" s="160"/>
    </row>
    <row r="288" spans="3:4" s="119" customFormat="1" ht="11.25" x14ac:dyDescent="0.2">
      <c r="C288" s="121"/>
      <c r="D288" s="160"/>
    </row>
    <row r="289" spans="3:4" s="119" customFormat="1" ht="11.25" x14ac:dyDescent="0.2">
      <c r="C289" s="121"/>
      <c r="D289" s="160"/>
    </row>
    <row r="290" spans="3:4" s="119" customFormat="1" ht="11.25" x14ac:dyDescent="0.2">
      <c r="C290" s="121"/>
      <c r="D290" s="160"/>
    </row>
    <row r="291" spans="3:4" s="119" customFormat="1" ht="11.25" x14ac:dyDescent="0.2">
      <c r="C291" s="121"/>
      <c r="D291" s="160"/>
    </row>
    <row r="292" spans="3:4" s="119" customFormat="1" ht="11.25" x14ac:dyDescent="0.2">
      <c r="C292" s="121"/>
      <c r="D292" s="160"/>
    </row>
    <row r="293" spans="3:4" s="119" customFormat="1" ht="11.25" x14ac:dyDescent="0.2">
      <c r="C293" s="121"/>
      <c r="D293" s="160"/>
    </row>
    <row r="294" spans="3:4" s="119" customFormat="1" ht="11.25" x14ac:dyDescent="0.2">
      <c r="C294" s="121"/>
      <c r="D294" s="160"/>
    </row>
    <row r="295" spans="3:4" s="119" customFormat="1" ht="11.25" x14ac:dyDescent="0.2">
      <c r="C295" s="121"/>
      <c r="D295" s="160"/>
    </row>
    <row r="296" spans="3:4" s="119" customFormat="1" ht="11.25" x14ac:dyDescent="0.2">
      <c r="C296" s="121"/>
      <c r="D296" s="160"/>
    </row>
    <row r="297" spans="3:4" s="119" customFormat="1" ht="11.25" x14ac:dyDescent="0.2">
      <c r="C297" s="121"/>
      <c r="D297" s="160"/>
    </row>
    <row r="298" spans="3:4" s="119" customFormat="1" ht="11.25" x14ac:dyDescent="0.2">
      <c r="C298" s="121"/>
      <c r="D298" s="160"/>
    </row>
    <row r="299" spans="3:4" s="119" customFormat="1" ht="11.25" x14ac:dyDescent="0.2">
      <c r="C299" s="121"/>
      <c r="D299" s="160"/>
    </row>
    <row r="300" spans="3:4" s="119" customFormat="1" ht="11.25" x14ac:dyDescent="0.2">
      <c r="C300" s="121"/>
      <c r="D300" s="160"/>
    </row>
    <row r="301" spans="3:4" s="119" customFormat="1" ht="11.25" x14ac:dyDescent="0.2">
      <c r="C301" s="121"/>
      <c r="D301" s="160"/>
    </row>
    <row r="302" spans="3:4" s="119" customFormat="1" ht="11.25" x14ac:dyDescent="0.2">
      <c r="C302" s="121"/>
      <c r="D302" s="160"/>
    </row>
    <row r="303" spans="3:4" s="119" customFormat="1" ht="11.25" x14ac:dyDescent="0.2">
      <c r="C303" s="121"/>
      <c r="D303" s="160"/>
    </row>
    <row r="304" spans="3:4" s="119" customFormat="1" ht="11.25" x14ac:dyDescent="0.2">
      <c r="C304" s="121"/>
      <c r="D304" s="160"/>
    </row>
    <row r="305" spans="3:4" s="119" customFormat="1" ht="11.25" x14ac:dyDescent="0.2">
      <c r="C305" s="121"/>
      <c r="D305" s="160"/>
    </row>
    <row r="306" spans="3:4" s="119" customFormat="1" ht="11.25" x14ac:dyDescent="0.2">
      <c r="C306" s="121"/>
      <c r="D306" s="160"/>
    </row>
    <row r="307" spans="3:4" s="119" customFormat="1" ht="11.25" x14ac:dyDescent="0.2">
      <c r="C307" s="121"/>
      <c r="D307" s="160"/>
    </row>
    <row r="308" spans="3:4" s="119" customFormat="1" ht="11.25" x14ac:dyDescent="0.2">
      <c r="C308" s="121"/>
      <c r="D308" s="160"/>
    </row>
    <row r="309" spans="3:4" s="119" customFormat="1" ht="11.25" x14ac:dyDescent="0.2">
      <c r="C309" s="121"/>
      <c r="D309" s="160"/>
    </row>
    <row r="310" spans="3:4" s="119" customFormat="1" ht="11.25" x14ac:dyDescent="0.2">
      <c r="C310" s="121"/>
      <c r="D310" s="160"/>
    </row>
    <row r="311" spans="3:4" s="119" customFormat="1" ht="11.25" x14ac:dyDescent="0.2">
      <c r="C311" s="121"/>
      <c r="D311" s="160"/>
    </row>
    <row r="312" spans="3:4" s="119" customFormat="1" ht="11.25" x14ac:dyDescent="0.2">
      <c r="C312" s="121"/>
      <c r="D312" s="160"/>
    </row>
    <row r="313" spans="3:4" s="119" customFormat="1" ht="11.25" x14ac:dyDescent="0.2">
      <c r="C313" s="121"/>
      <c r="D313" s="160"/>
    </row>
    <row r="314" spans="3:4" s="119" customFormat="1" ht="11.25" x14ac:dyDescent="0.2">
      <c r="C314" s="121"/>
      <c r="D314" s="160"/>
    </row>
    <row r="315" spans="3:4" s="119" customFormat="1" ht="11.25" x14ac:dyDescent="0.2">
      <c r="C315" s="121"/>
      <c r="D315" s="160"/>
    </row>
    <row r="316" spans="3:4" s="119" customFormat="1" ht="11.25" x14ac:dyDescent="0.2">
      <c r="C316" s="121"/>
      <c r="D316" s="160"/>
    </row>
    <row r="317" spans="3:4" s="119" customFormat="1" ht="11.25" x14ac:dyDescent="0.2">
      <c r="C317" s="121"/>
      <c r="D317" s="160"/>
    </row>
    <row r="318" spans="3:4" s="119" customFormat="1" ht="11.25" x14ac:dyDescent="0.2">
      <c r="C318" s="121"/>
      <c r="D318" s="160"/>
    </row>
    <row r="319" spans="3:4" s="119" customFormat="1" ht="11.25" x14ac:dyDescent="0.2">
      <c r="C319" s="121"/>
      <c r="D319" s="160"/>
    </row>
    <row r="320" spans="3:4" s="119" customFormat="1" ht="11.25" x14ac:dyDescent="0.2">
      <c r="C320" s="121"/>
      <c r="D320" s="160"/>
    </row>
    <row r="321" spans="3:4" s="119" customFormat="1" ht="11.25" x14ac:dyDescent="0.2">
      <c r="C321" s="121"/>
      <c r="D321" s="160"/>
    </row>
    <row r="322" spans="3:4" s="119" customFormat="1" ht="11.25" x14ac:dyDescent="0.2">
      <c r="C322" s="121"/>
      <c r="D322" s="160"/>
    </row>
    <row r="323" spans="3:4" s="119" customFormat="1" ht="11.25" x14ac:dyDescent="0.2">
      <c r="C323" s="121"/>
      <c r="D323" s="160"/>
    </row>
    <row r="324" spans="3:4" s="119" customFormat="1" ht="11.25" x14ac:dyDescent="0.2">
      <c r="C324" s="121"/>
      <c r="D324" s="160"/>
    </row>
    <row r="325" spans="3:4" s="119" customFormat="1" ht="11.25" x14ac:dyDescent="0.2">
      <c r="C325" s="121"/>
      <c r="D325" s="160"/>
    </row>
    <row r="326" spans="3:4" s="119" customFormat="1" ht="11.25" x14ac:dyDescent="0.2">
      <c r="C326" s="121"/>
      <c r="D326" s="160"/>
    </row>
    <row r="327" spans="3:4" s="119" customFormat="1" ht="11.25" x14ac:dyDescent="0.2">
      <c r="C327" s="121"/>
      <c r="D327" s="160"/>
    </row>
    <row r="328" spans="3:4" s="119" customFormat="1" ht="11.25" x14ac:dyDescent="0.2">
      <c r="C328" s="121"/>
      <c r="D328" s="160"/>
    </row>
    <row r="329" spans="3:4" s="119" customFormat="1" ht="11.25" x14ac:dyDescent="0.2">
      <c r="C329" s="121"/>
      <c r="D329" s="160"/>
    </row>
    <row r="330" spans="3:4" s="119" customFormat="1" ht="11.25" x14ac:dyDescent="0.2">
      <c r="C330" s="121"/>
      <c r="D330" s="160"/>
    </row>
    <row r="331" spans="3:4" s="119" customFormat="1" ht="11.25" x14ac:dyDescent="0.2">
      <c r="C331" s="121"/>
      <c r="D331" s="160"/>
    </row>
    <row r="332" spans="3:4" s="119" customFormat="1" ht="11.25" x14ac:dyDescent="0.2">
      <c r="C332" s="121"/>
      <c r="D332" s="160"/>
    </row>
    <row r="333" spans="3:4" s="119" customFormat="1" ht="11.25" x14ac:dyDescent="0.2">
      <c r="C333" s="121"/>
      <c r="D333" s="160"/>
    </row>
    <row r="334" spans="3:4" s="119" customFormat="1" ht="11.25" x14ac:dyDescent="0.2">
      <c r="C334" s="121"/>
      <c r="D334" s="160"/>
    </row>
    <row r="335" spans="3:4" s="119" customFormat="1" ht="11.25" x14ac:dyDescent="0.2">
      <c r="C335" s="121"/>
      <c r="D335" s="160"/>
    </row>
    <row r="336" spans="3:4" s="119" customFormat="1" ht="11.25" x14ac:dyDescent="0.2">
      <c r="C336" s="121"/>
      <c r="D336" s="160"/>
    </row>
    <row r="337" spans="3:4" s="119" customFormat="1" ht="11.25" x14ac:dyDescent="0.2">
      <c r="C337" s="121"/>
      <c r="D337" s="160"/>
    </row>
    <row r="338" spans="3:4" s="119" customFormat="1" ht="11.25" x14ac:dyDescent="0.2">
      <c r="C338" s="121"/>
      <c r="D338" s="160"/>
    </row>
    <row r="339" spans="3:4" s="119" customFormat="1" ht="11.25" x14ac:dyDescent="0.2">
      <c r="C339" s="121"/>
      <c r="D339" s="160"/>
    </row>
    <row r="340" spans="3:4" s="119" customFormat="1" ht="11.25" x14ac:dyDescent="0.2">
      <c r="C340" s="121"/>
      <c r="D340" s="160"/>
    </row>
    <row r="341" spans="3:4" s="119" customFormat="1" ht="11.25" x14ac:dyDescent="0.2">
      <c r="C341" s="121"/>
      <c r="D341" s="160"/>
    </row>
    <row r="342" spans="3:4" s="119" customFormat="1" ht="11.25" x14ac:dyDescent="0.2">
      <c r="C342" s="121"/>
      <c r="D342" s="160"/>
    </row>
    <row r="343" spans="3:4" s="119" customFormat="1" ht="11.25" x14ac:dyDescent="0.2">
      <c r="C343" s="121"/>
      <c r="D343" s="160"/>
    </row>
    <row r="344" spans="3:4" s="119" customFormat="1" ht="11.25" x14ac:dyDescent="0.2">
      <c r="C344" s="121"/>
      <c r="D344" s="160"/>
    </row>
    <row r="345" spans="3:4" s="119" customFormat="1" ht="11.25" x14ac:dyDescent="0.2">
      <c r="C345" s="121"/>
      <c r="D345" s="160"/>
    </row>
    <row r="346" spans="3:4" s="119" customFormat="1" ht="11.25" x14ac:dyDescent="0.2">
      <c r="C346" s="121"/>
      <c r="D346" s="160"/>
    </row>
    <row r="347" spans="3:4" s="119" customFormat="1" ht="11.25" x14ac:dyDescent="0.2">
      <c r="C347" s="121"/>
      <c r="D347" s="160"/>
    </row>
    <row r="348" spans="3:4" s="119" customFormat="1" ht="11.25" x14ac:dyDescent="0.2">
      <c r="C348" s="121"/>
      <c r="D348" s="160"/>
    </row>
    <row r="349" spans="3:4" s="119" customFormat="1" ht="11.25" x14ac:dyDescent="0.2">
      <c r="C349" s="121"/>
      <c r="D349" s="160"/>
    </row>
    <row r="350" spans="3:4" s="119" customFormat="1" ht="11.25" x14ac:dyDescent="0.2">
      <c r="C350" s="121"/>
      <c r="D350" s="160"/>
    </row>
    <row r="351" spans="3:4" s="119" customFormat="1" ht="11.25" x14ac:dyDescent="0.2">
      <c r="C351" s="121"/>
      <c r="D351" s="160"/>
    </row>
    <row r="352" spans="3:4" s="119" customFormat="1" ht="11.25" x14ac:dyDescent="0.2">
      <c r="C352" s="121"/>
      <c r="D352" s="160"/>
    </row>
    <row r="353" spans="3:4" s="119" customFormat="1" ht="11.25" x14ac:dyDescent="0.2">
      <c r="C353" s="121"/>
      <c r="D353" s="160"/>
    </row>
    <row r="354" spans="3:4" s="119" customFormat="1" ht="11.25" x14ac:dyDescent="0.2">
      <c r="C354" s="121"/>
      <c r="D354" s="160"/>
    </row>
    <row r="355" spans="3:4" s="119" customFormat="1" ht="11.25" x14ac:dyDescent="0.2">
      <c r="C355" s="121"/>
      <c r="D355" s="160"/>
    </row>
    <row r="356" spans="3:4" s="119" customFormat="1" ht="11.25" x14ac:dyDescent="0.2">
      <c r="C356" s="121"/>
      <c r="D356" s="160"/>
    </row>
    <row r="357" spans="3:4" s="119" customFormat="1" ht="11.25" x14ac:dyDescent="0.2">
      <c r="C357" s="121"/>
      <c r="D357" s="160"/>
    </row>
    <row r="358" spans="3:4" s="119" customFormat="1" ht="11.25" x14ac:dyDescent="0.2">
      <c r="C358" s="121"/>
      <c r="D358" s="160"/>
    </row>
    <row r="359" spans="3:4" s="119" customFormat="1" ht="11.25" x14ac:dyDescent="0.2">
      <c r="C359" s="121"/>
      <c r="D359" s="160"/>
    </row>
    <row r="360" spans="3:4" s="119" customFormat="1" ht="11.25" x14ac:dyDescent="0.2">
      <c r="C360" s="121"/>
      <c r="D360" s="160"/>
    </row>
    <row r="361" spans="3:4" s="119" customFormat="1" ht="11.25" x14ac:dyDescent="0.2">
      <c r="C361" s="121"/>
      <c r="D361" s="160"/>
    </row>
    <row r="362" spans="3:4" s="119" customFormat="1" ht="11.25" x14ac:dyDescent="0.2">
      <c r="C362" s="121"/>
      <c r="D362" s="160"/>
    </row>
    <row r="363" spans="3:4" s="119" customFormat="1" ht="11.25" x14ac:dyDescent="0.2">
      <c r="C363" s="121"/>
      <c r="D363" s="160"/>
    </row>
    <row r="364" spans="3:4" s="119" customFormat="1" ht="11.25" x14ac:dyDescent="0.2">
      <c r="C364" s="121"/>
      <c r="D364" s="160"/>
    </row>
    <row r="365" spans="3:4" s="119" customFormat="1" ht="11.25" x14ac:dyDescent="0.2">
      <c r="C365" s="121"/>
      <c r="D365" s="160"/>
    </row>
    <row r="366" spans="3:4" s="119" customFormat="1" ht="11.25" x14ac:dyDescent="0.2">
      <c r="C366" s="121"/>
      <c r="D366" s="160"/>
    </row>
    <row r="367" spans="3:4" s="119" customFormat="1" ht="11.25" x14ac:dyDescent="0.2">
      <c r="C367" s="121"/>
      <c r="D367" s="160"/>
    </row>
    <row r="368" spans="3:4" s="119" customFormat="1" ht="11.25" x14ac:dyDescent="0.2">
      <c r="C368" s="121"/>
      <c r="D368" s="160"/>
    </row>
    <row r="369" spans="3:4" s="119" customFormat="1" ht="11.25" x14ac:dyDescent="0.2">
      <c r="C369" s="121"/>
      <c r="D369" s="160"/>
    </row>
    <row r="370" spans="3:4" s="119" customFormat="1" ht="11.25" x14ac:dyDescent="0.2">
      <c r="C370" s="121"/>
      <c r="D370" s="160"/>
    </row>
    <row r="371" spans="3:4" s="119" customFormat="1" ht="11.25" x14ac:dyDescent="0.2">
      <c r="C371" s="121"/>
      <c r="D371" s="160"/>
    </row>
    <row r="372" spans="3:4" s="119" customFormat="1" ht="11.25" x14ac:dyDescent="0.2">
      <c r="C372" s="121"/>
      <c r="D372" s="160"/>
    </row>
    <row r="373" spans="3:4" s="119" customFormat="1" ht="11.25" x14ac:dyDescent="0.2">
      <c r="C373" s="121"/>
      <c r="D373" s="160"/>
    </row>
    <row r="374" spans="3:4" s="119" customFormat="1" ht="11.25" x14ac:dyDescent="0.2">
      <c r="C374" s="121"/>
      <c r="D374" s="160"/>
    </row>
    <row r="375" spans="3:4" s="119" customFormat="1" ht="11.25" x14ac:dyDescent="0.2">
      <c r="C375" s="121"/>
      <c r="D375" s="160"/>
    </row>
    <row r="376" spans="3:4" s="119" customFormat="1" ht="11.25" x14ac:dyDescent="0.2">
      <c r="C376" s="121"/>
      <c r="D376" s="160"/>
    </row>
    <row r="377" spans="3:4" s="119" customFormat="1" ht="11.25" x14ac:dyDescent="0.2">
      <c r="C377" s="121"/>
      <c r="D377" s="160"/>
    </row>
    <row r="378" spans="3:4" s="119" customFormat="1" ht="11.25" x14ac:dyDescent="0.2">
      <c r="C378" s="121"/>
      <c r="D378" s="160"/>
    </row>
    <row r="379" spans="3:4" s="119" customFormat="1" ht="11.25" x14ac:dyDescent="0.2">
      <c r="C379" s="121"/>
      <c r="D379" s="160"/>
    </row>
    <row r="380" spans="3:4" s="119" customFormat="1" ht="11.25" x14ac:dyDescent="0.2">
      <c r="C380" s="121"/>
      <c r="D380" s="160"/>
    </row>
    <row r="381" spans="3:4" s="119" customFormat="1" ht="11.25" x14ac:dyDescent="0.2">
      <c r="C381" s="121"/>
      <c r="D381" s="160"/>
    </row>
    <row r="382" spans="3:4" s="119" customFormat="1" ht="11.25" x14ac:dyDescent="0.2">
      <c r="C382" s="121"/>
      <c r="D382" s="160"/>
    </row>
    <row r="383" spans="3:4" s="119" customFormat="1" ht="11.25" x14ac:dyDescent="0.2">
      <c r="C383" s="121"/>
      <c r="D383" s="160"/>
    </row>
    <row r="384" spans="3:4" s="119" customFormat="1" ht="11.25" x14ac:dyDescent="0.2">
      <c r="C384" s="121"/>
      <c r="D384" s="160"/>
    </row>
    <row r="385" spans="3:4" s="119" customFormat="1" ht="11.25" x14ac:dyDescent="0.2">
      <c r="C385" s="121"/>
      <c r="D385" s="160"/>
    </row>
    <row r="386" spans="3:4" s="119" customFormat="1" ht="11.25" x14ac:dyDescent="0.2">
      <c r="C386" s="121"/>
      <c r="D386" s="160"/>
    </row>
    <row r="387" spans="3:4" s="119" customFormat="1" ht="11.25" x14ac:dyDescent="0.2">
      <c r="C387" s="121"/>
      <c r="D387" s="160"/>
    </row>
    <row r="388" spans="3:4" s="119" customFormat="1" ht="11.25" x14ac:dyDescent="0.2">
      <c r="C388" s="121"/>
      <c r="D388" s="160"/>
    </row>
    <row r="389" spans="3:4" s="119" customFormat="1" ht="11.25" x14ac:dyDescent="0.2">
      <c r="C389" s="121"/>
      <c r="D389" s="160"/>
    </row>
    <row r="390" spans="3:4" s="119" customFormat="1" ht="11.25" x14ac:dyDescent="0.2">
      <c r="C390" s="121"/>
      <c r="D390" s="160"/>
    </row>
    <row r="391" spans="3:4" s="119" customFormat="1" ht="11.25" x14ac:dyDescent="0.2">
      <c r="C391" s="121"/>
      <c r="D391" s="160"/>
    </row>
    <row r="392" spans="3:4" s="119" customFormat="1" ht="11.25" x14ac:dyDescent="0.2">
      <c r="C392" s="121"/>
      <c r="D392" s="160"/>
    </row>
    <row r="393" spans="3:4" s="119" customFormat="1" ht="11.25" x14ac:dyDescent="0.2">
      <c r="C393" s="121"/>
      <c r="D393" s="160"/>
    </row>
    <row r="394" spans="3:4" s="119" customFormat="1" ht="11.25" x14ac:dyDescent="0.2">
      <c r="C394" s="121"/>
      <c r="D394" s="160"/>
    </row>
  </sheetData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68"/>
  <sheetViews>
    <sheetView showGridLines="0" topLeftCell="A140" zoomScale="80" zoomScaleNormal="80" workbookViewId="0">
      <selection activeCell="A161" sqref="A161"/>
    </sheetView>
  </sheetViews>
  <sheetFormatPr defaultColWidth="9" defaultRowHeight="12.75" x14ac:dyDescent="0.2"/>
  <cols>
    <col min="1" max="1" width="3.25" style="43" customWidth="1"/>
    <col min="2" max="2" width="26" style="43" customWidth="1"/>
    <col min="3" max="3" width="12.5" style="43" customWidth="1"/>
    <col min="4" max="4" width="11.625" style="43" customWidth="1"/>
    <col min="5" max="5" width="11.875" style="43" customWidth="1"/>
    <col min="6" max="6" width="11.25" style="43" customWidth="1"/>
    <col min="7" max="7" width="14.25" style="43" customWidth="1"/>
    <col min="8" max="8" width="12.5" style="43" customWidth="1"/>
    <col min="9" max="9" width="12.125" style="43" customWidth="1"/>
    <col min="10" max="10" width="11.5" style="43" bestFit="1" customWidth="1"/>
    <col min="11" max="11" width="11.75" style="43" customWidth="1"/>
    <col min="12" max="12" width="13.625" style="43" customWidth="1"/>
    <col min="13" max="13" width="12.75" style="43" bestFit="1" customWidth="1"/>
    <col min="14" max="14" width="13.125" style="43" customWidth="1"/>
    <col min="15" max="15" width="13.25" style="43" bestFit="1" customWidth="1"/>
    <col min="16" max="16" width="10.375" style="43" customWidth="1"/>
    <col min="17" max="17" width="10.375" style="43" bestFit="1" customWidth="1"/>
    <col min="18" max="18" width="11.75" style="43" customWidth="1"/>
    <col min="19" max="19" width="14.25" style="43" customWidth="1"/>
    <col min="20" max="20" width="10.5" style="43" customWidth="1"/>
    <col min="21" max="21" width="11.125" style="43" customWidth="1"/>
    <col min="22" max="22" width="11.625" style="43" customWidth="1"/>
    <col min="23" max="23" width="12" style="43" customWidth="1"/>
    <col min="24" max="25" width="10.125" style="43" bestFit="1" customWidth="1"/>
    <col min="26" max="26" width="10.5" style="43" bestFit="1" customWidth="1"/>
    <col min="27" max="27" width="10.25" style="43" bestFit="1" customWidth="1"/>
    <col min="28" max="28" width="12.75" style="43" bestFit="1" customWidth="1"/>
    <col min="29" max="29" width="10.25" style="43" bestFit="1" customWidth="1"/>
    <col min="30" max="30" width="12.375" style="43" bestFit="1" customWidth="1"/>
    <col min="31" max="31" width="11.5" style="43" bestFit="1" customWidth="1"/>
    <col min="32" max="34" width="9" style="43"/>
    <col min="35" max="35" width="10.625" style="43" bestFit="1" customWidth="1"/>
    <col min="36" max="37" width="9.75" style="43" bestFit="1" customWidth="1"/>
    <col min="38" max="38" width="10" style="43" bestFit="1" customWidth="1"/>
    <col min="39" max="39" width="9.875" style="43" bestFit="1" customWidth="1"/>
    <col min="40" max="40" width="9.75" style="43" bestFit="1" customWidth="1"/>
    <col min="41" max="41" width="10" style="43" bestFit="1" customWidth="1"/>
    <col min="42" max="42" width="10.625" style="43" bestFit="1" customWidth="1"/>
    <col min="43" max="43" width="9.875" style="43" bestFit="1" customWidth="1"/>
    <col min="44" max="44" width="9.5" style="43" bestFit="1" customWidth="1"/>
    <col min="45" max="45" width="9.25" style="43" bestFit="1" customWidth="1"/>
    <col min="46" max="46" width="10.75" style="43" bestFit="1" customWidth="1"/>
    <col min="47" max="47" width="10.25" style="43" bestFit="1" customWidth="1"/>
    <col min="48" max="48" width="9.125" style="43" bestFit="1" customWidth="1"/>
    <col min="49" max="49" width="10.75" style="43" bestFit="1" customWidth="1"/>
    <col min="50" max="16384" width="9" style="43"/>
  </cols>
  <sheetData>
    <row r="1" spans="2:50" x14ac:dyDescent="0.2"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AW1" s="48"/>
    </row>
    <row r="2" spans="2:50" x14ac:dyDescent="0.2">
      <c r="B2" s="95" t="s">
        <v>353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AW2" s="48"/>
    </row>
    <row r="3" spans="2:50" x14ac:dyDescent="0.2"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AW3" s="48"/>
    </row>
    <row r="4" spans="2:50" x14ac:dyDescent="0.2">
      <c r="B4" s="45" t="s">
        <v>64</v>
      </c>
      <c r="AW4" s="48"/>
    </row>
    <row r="5" spans="2:50" x14ac:dyDescent="0.2">
      <c r="C5" s="287" t="s">
        <v>346</v>
      </c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Q5" s="43" t="s">
        <v>74</v>
      </c>
      <c r="AI5" s="47">
        <f>+Indices!AT305-1</f>
        <v>0.4764559006888065</v>
      </c>
      <c r="AJ5" s="47">
        <f>+Indices!AT306-1</f>
        <v>0.45095744739492583</v>
      </c>
      <c r="AK5" s="47">
        <f>+Indices!AT307-1</f>
        <v>0.41668729807489746</v>
      </c>
      <c r="AL5" s="47">
        <f>+Indices!AT308-1</f>
        <v>0.38428042739062418</v>
      </c>
      <c r="AM5" s="47">
        <f>+Indices!AT309-1</f>
        <v>0.34737537952134967</v>
      </c>
      <c r="AN5" s="47">
        <f>+Indices!AT310-1</f>
        <v>0.31998082947618478</v>
      </c>
      <c r="AO5" s="47">
        <f>+Indices!AT311-1</f>
        <v>0.27243408908375599</v>
      </c>
      <c r="AP5" s="47">
        <f>+Indices!AT312-1</f>
        <v>0.23415536589580732</v>
      </c>
      <c r="AQ5" s="47">
        <f>+Indices!AT313-1</f>
        <v>0.18795074769476372</v>
      </c>
      <c r="AR5" s="47">
        <f>+Indices!AT314-1</f>
        <v>0.1150877248192459</v>
      </c>
      <c r="AS5" s="47">
        <f>+Indices!AT315-1</f>
        <v>5.8042243548995565E-2</v>
      </c>
      <c r="AT5" s="47">
        <f>+Indices!AT316-1</f>
        <v>2.569823445714392E-2</v>
      </c>
      <c r="AU5" s="47">
        <f>+Indices!AT317-1</f>
        <v>0</v>
      </c>
      <c r="AW5" s="48"/>
    </row>
    <row r="6" spans="2:50" x14ac:dyDescent="0.2">
      <c r="C6" s="280" t="s">
        <v>46</v>
      </c>
      <c r="D6" s="281" t="s">
        <v>49</v>
      </c>
      <c r="E6" s="281" t="s">
        <v>50</v>
      </c>
      <c r="F6" s="281" t="s">
        <v>51</v>
      </c>
      <c r="G6" s="281" t="s">
        <v>52</v>
      </c>
      <c r="H6" s="281" t="s">
        <v>53</v>
      </c>
      <c r="I6" s="281" t="s">
        <v>54</v>
      </c>
      <c r="J6" s="281" t="s">
        <v>55</v>
      </c>
      <c r="K6" s="281" t="s">
        <v>56</v>
      </c>
      <c r="L6" s="281" t="s">
        <v>57</v>
      </c>
      <c r="M6" s="281" t="s">
        <v>58</v>
      </c>
      <c r="N6" s="281" t="s">
        <v>59</v>
      </c>
      <c r="O6" s="282" t="s">
        <v>45</v>
      </c>
      <c r="Q6" s="83" t="str">
        <f>+C6</f>
        <v>31.12.17</v>
      </c>
      <c r="R6" s="83" t="s">
        <v>90</v>
      </c>
      <c r="S6" s="84" t="s">
        <v>91</v>
      </c>
      <c r="T6" s="83" t="str">
        <f t="shared" ref="T6:AD6" si="0">+D6</f>
        <v>Enero</v>
      </c>
      <c r="U6" s="83" t="str">
        <f t="shared" si="0"/>
        <v>Febrero</v>
      </c>
      <c r="V6" s="83" t="str">
        <f t="shared" si="0"/>
        <v>Marzo</v>
      </c>
      <c r="W6" s="83" t="str">
        <f t="shared" si="0"/>
        <v>Abril</v>
      </c>
      <c r="X6" s="83" t="str">
        <f t="shared" si="0"/>
        <v>Mayo</v>
      </c>
      <c r="Y6" s="83" t="str">
        <f t="shared" si="0"/>
        <v>Junio</v>
      </c>
      <c r="Z6" s="83" t="str">
        <f t="shared" si="0"/>
        <v>Julio</v>
      </c>
      <c r="AA6" s="83" t="str">
        <f t="shared" si="0"/>
        <v>Agosto</v>
      </c>
      <c r="AB6" s="83" t="str">
        <f t="shared" si="0"/>
        <v>Septiembre</v>
      </c>
      <c r="AC6" s="83" t="str">
        <f t="shared" si="0"/>
        <v>Octubre</v>
      </c>
      <c r="AD6" s="83" t="str">
        <f t="shared" si="0"/>
        <v>Noviembre</v>
      </c>
      <c r="AE6" s="83" t="s">
        <v>75</v>
      </c>
      <c r="AF6" s="45"/>
      <c r="AG6" s="45"/>
      <c r="AI6" s="45" t="str">
        <f>+Q6</f>
        <v>31.12.17</v>
      </c>
      <c r="AJ6" s="45" t="str">
        <f t="shared" ref="AJ6:AV6" si="1">+T6</f>
        <v>Enero</v>
      </c>
      <c r="AK6" s="45" t="str">
        <f t="shared" si="1"/>
        <v>Febrero</v>
      </c>
      <c r="AL6" s="45" t="str">
        <f t="shared" si="1"/>
        <v>Marzo</v>
      </c>
      <c r="AM6" s="45" t="str">
        <f t="shared" si="1"/>
        <v>Abril</v>
      </c>
      <c r="AN6" s="45" t="str">
        <f t="shared" si="1"/>
        <v>Mayo</v>
      </c>
      <c r="AO6" s="45" t="str">
        <f t="shared" si="1"/>
        <v>Junio</v>
      </c>
      <c r="AP6" s="45" t="str">
        <f t="shared" si="1"/>
        <v>Julio</v>
      </c>
      <c r="AQ6" s="45" t="str">
        <f t="shared" si="1"/>
        <v>Agosto</v>
      </c>
      <c r="AR6" s="45" t="str">
        <f t="shared" si="1"/>
        <v>Septiembre</v>
      </c>
      <c r="AS6" s="45" t="str">
        <f t="shared" si="1"/>
        <v>Octubre</v>
      </c>
      <c r="AT6" s="45" t="str">
        <f t="shared" si="1"/>
        <v>Noviembre</v>
      </c>
      <c r="AU6" s="45" t="str">
        <f t="shared" si="1"/>
        <v>Diciembre</v>
      </c>
      <c r="AV6" s="45">
        <f t="shared" si="1"/>
        <v>0</v>
      </c>
      <c r="AW6" s="87" t="s">
        <v>88</v>
      </c>
      <c r="AX6" s="88" t="s">
        <v>120</v>
      </c>
    </row>
    <row r="7" spans="2:50" x14ac:dyDescent="0.2">
      <c r="B7" s="100" t="s">
        <v>37</v>
      </c>
      <c r="C7" s="283">
        <v>10000</v>
      </c>
      <c r="D7" s="283">
        <v>11000</v>
      </c>
      <c r="E7" s="283">
        <v>15000</v>
      </c>
      <c r="F7" s="283">
        <v>10000</v>
      </c>
      <c r="G7" s="283">
        <v>5000</v>
      </c>
      <c r="H7" s="283">
        <v>12000</v>
      </c>
      <c r="I7" s="283">
        <v>10000</v>
      </c>
      <c r="J7" s="283">
        <v>11000</v>
      </c>
      <c r="K7" s="283">
        <v>12000</v>
      </c>
      <c r="L7" s="283">
        <v>11600</v>
      </c>
      <c r="M7" s="283">
        <f t="shared" ref="M7:O7" si="2">+L7</f>
        <v>11600</v>
      </c>
      <c r="N7" s="283">
        <f t="shared" si="2"/>
        <v>11600</v>
      </c>
      <c r="O7" s="283">
        <f t="shared" si="2"/>
        <v>11600</v>
      </c>
      <c r="Q7" s="44">
        <f>+C7</f>
        <v>10000</v>
      </c>
      <c r="R7" s="44">
        <f>+J64</f>
        <v>0</v>
      </c>
      <c r="S7" s="85">
        <f>+Q7+R7</f>
        <v>10000</v>
      </c>
      <c r="T7" s="44">
        <f>+D7-C7</f>
        <v>1000</v>
      </c>
      <c r="U7" s="44">
        <f>+E7-D7</f>
        <v>4000</v>
      </c>
      <c r="V7" s="44">
        <f t="shared" ref="V7:V24" si="3">+F7-E7</f>
        <v>-5000</v>
      </c>
      <c r="W7" s="44">
        <f t="shared" ref="W7:W24" si="4">+G7-F7</f>
        <v>-5000</v>
      </c>
      <c r="X7" s="44">
        <f t="shared" ref="X7:X24" si="5">+H7-G7</f>
        <v>7000</v>
      </c>
      <c r="Y7" s="44">
        <f t="shared" ref="Y7:Y24" si="6">+I7-H7</f>
        <v>-2000</v>
      </c>
      <c r="Z7" s="44">
        <f t="shared" ref="Z7:Z24" si="7">+J7-I7</f>
        <v>1000</v>
      </c>
      <c r="AA7" s="44">
        <f t="shared" ref="AA7:AA24" si="8">+K7-J7</f>
        <v>1000</v>
      </c>
      <c r="AB7" s="44">
        <f t="shared" ref="AB7:AB24" si="9">+L7-K7</f>
        <v>-400</v>
      </c>
      <c r="AC7" s="44">
        <f t="shared" ref="AC7:AC24" si="10">+M7-L7</f>
        <v>0</v>
      </c>
      <c r="AD7" s="44">
        <f t="shared" ref="AD7:AD13" si="11">+N7-M7</f>
        <v>0</v>
      </c>
      <c r="AE7" s="44">
        <f t="shared" ref="AE7:AE25" si="12">+O7-N7</f>
        <v>0</v>
      </c>
      <c r="AF7" s="44"/>
      <c r="AG7" s="44"/>
      <c r="AI7" s="48">
        <f>+S7*AI$5</f>
        <v>4764.5590068880647</v>
      </c>
      <c r="AJ7" s="48">
        <f t="shared" ref="AJ7:AJ25" si="13">+T7*AJ$5</f>
        <v>450.95744739492585</v>
      </c>
      <c r="AK7" s="48">
        <f t="shared" ref="AK7:AK25" si="14">+U7*AK$5</f>
        <v>1666.7491922995898</v>
      </c>
      <c r="AL7" s="48">
        <f t="shared" ref="AL7:AL25" si="15">+V7*AL$5</f>
        <v>-1921.4021369531208</v>
      </c>
      <c r="AM7" s="48">
        <f t="shared" ref="AM7:AM25" si="16">+W7*AM$5</f>
        <v>-1736.8768976067483</v>
      </c>
      <c r="AN7" s="48">
        <f t="shared" ref="AN7:AN25" si="17">+X7*AN$5</f>
        <v>2239.8658063332937</v>
      </c>
      <c r="AO7" s="48">
        <f t="shared" ref="AO7:AO25" si="18">+Y7*AO$5</f>
        <v>-544.86817816751204</v>
      </c>
      <c r="AP7" s="48">
        <f t="shared" ref="AP7:AP25" si="19">+Z7*AP$5</f>
        <v>234.15536589580734</v>
      </c>
      <c r="AQ7" s="48">
        <f t="shared" ref="AQ7:AQ25" si="20">+AA7*AQ$5</f>
        <v>187.95074769476372</v>
      </c>
      <c r="AR7" s="48">
        <f t="shared" ref="AR7:AR25" si="21">+AB7*AR$5</f>
        <v>-46.035089927698358</v>
      </c>
      <c r="AS7" s="48">
        <f t="shared" ref="AS7:AS25" si="22">+AC7*AS$5</f>
        <v>0</v>
      </c>
      <c r="AT7" s="48">
        <f t="shared" ref="AT7:AT25" si="23">+AD7*AT$5</f>
        <v>0</v>
      </c>
      <c r="AU7" s="48">
        <f t="shared" ref="AU7:AU25" si="24">+AE7*AU$5</f>
        <v>0</v>
      </c>
      <c r="AV7" s="44">
        <f>-AF7</f>
        <v>0</v>
      </c>
      <c r="AW7" s="48">
        <f t="shared" ref="AW7:AW26" si="25">SUM(AI7:AV7)</f>
        <v>5295.0552638513645</v>
      </c>
      <c r="AX7" s="46" t="s">
        <v>119</v>
      </c>
    </row>
    <row r="8" spans="2:50" x14ac:dyDescent="0.2">
      <c r="B8" s="100" t="s">
        <v>273</v>
      </c>
      <c r="C8" s="283">
        <v>180000</v>
      </c>
      <c r="D8" s="283">
        <f>+C8/2-D19</f>
        <v>190000</v>
      </c>
      <c r="E8" s="283">
        <f>-E19</f>
        <v>200000</v>
      </c>
      <c r="F8" s="283">
        <f>-F19+D19</f>
        <v>200000</v>
      </c>
      <c r="G8" s="283">
        <f t="shared" ref="G8:O8" si="26">-G19+E19</f>
        <v>215000</v>
      </c>
      <c r="H8" s="283">
        <f t="shared" si="26"/>
        <v>230000</v>
      </c>
      <c r="I8" s="283">
        <f t="shared" si="26"/>
        <v>230000</v>
      </c>
      <c r="J8" s="283">
        <f t="shared" si="26"/>
        <v>230000</v>
      </c>
      <c r="K8" s="283">
        <f t="shared" si="26"/>
        <v>245000</v>
      </c>
      <c r="L8" s="283">
        <f t="shared" si="26"/>
        <v>260000</v>
      </c>
      <c r="M8" s="283">
        <f t="shared" si="26"/>
        <v>260000</v>
      </c>
      <c r="N8" s="283">
        <f t="shared" si="26"/>
        <v>260000</v>
      </c>
      <c r="O8" s="283">
        <f t="shared" si="26"/>
        <v>270000</v>
      </c>
      <c r="Q8" s="44">
        <f t="shared" ref="Q8:Q18" si="27">+C8</f>
        <v>180000</v>
      </c>
      <c r="R8" s="44">
        <f>+J65</f>
        <v>0</v>
      </c>
      <c r="S8" s="85">
        <f t="shared" ref="S8:S18" si="28">+Q8+R8</f>
        <v>180000</v>
      </c>
      <c r="T8" s="44">
        <f t="shared" ref="T8:T18" si="29">+D8-C8</f>
        <v>10000</v>
      </c>
      <c r="U8" s="44">
        <f t="shared" ref="U8:U25" si="30">+E8-D8</f>
        <v>10000</v>
      </c>
      <c r="V8" s="44">
        <f t="shared" si="3"/>
        <v>0</v>
      </c>
      <c r="W8" s="44">
        <f t="shared" si="4"/>
        <v>15000</v>
      </c>
      <c r="X8" s="44">
        <f t="shared" si="5"/>
        <v>15000</v>
      </c>
      <c r="Y8" s="44">
        <f t="shared" si="6"/>
        <v>0</v>
      </c>
      <c r="Z8" s="44">
        <f t="shared" si="7"/>
        <v>0</v>
      </c>
      <c r="AA8" s="44">
        <f t="shared" si="8"/>
        <v>15000</v>
      </c>
      <c r="AB8" s="44">
        <f t="shared" si="9"/>
        <v>15000</v>
      </c>
      <c r="AC8" s="44">
        <f t="shared" si="10"/>
        <v>0</v>
      </c>
      <c r="AD8" s="44">
        <f t="shared" si="11"/>
        <v>0</v>
      </c>
      <c r="AE8" s="44">
        <f t="shared" si="12"/>
        <v>10000</v>
      </c>
      <c r="AF8" s="44"/>
      <c r="AG8" s="44"/>
      <c r="AI8" s="48">
        <f t="shared" ref="AI8:AI24" si="31">+S8*AI$5</f>
        <v>85762.062123985175</v>
      </c>
      <c r="AJ8" s="48">
        <f t="shared" si="13"/>
        <v>4509.5744739492584</v>
      </c>
      <c r="AK8" s="48">
        <f t="shared" si="14"/>
        <v>4166.8729807489744</v>
      </c>
      <c r="AL8" s="48">
        <f t="shared" si="15"/>
        <v>0</v>
      </c>
      <c r="AM8" s="48">
        <f t="shared" si="16"/>
        <v>5210.6306928202448</v>
      </c>
      <c r="AN8" s="48">
        <f t="shared" si="17"/>
        <v>4799.7124421427716</v>
      </c>
      <c r="AO8" s="48">
        <f t="shared" si="18"/>
        <v>0</v>
      </c>
      <c r="AP8" s="48">
        <f t="shared" si="19"/>
        <v>0</v>
      </c>
      <c r="AQ8" s="48">
        <f t="shared" si="20"/>
        <v>2819.2612154214557</v>
      </c>
      <c r="AR8" s="48">
        <f t="shared" si="21"/>
        <v>1726.3158722886885</v>
      </c>
      <c r="AS8" s="48">
        <f t="shared" si="22"/>
        <v>0</v>
      </c>
      <c r="AT8" s="48">
        <f t="shared" si="23"/>
        <v>0</v>
      </c>
      <c r="AU8" s="48">
        <f t="shared" si="24"/>
        <v>0</v>
      </c>
      <c r="AV8" s="44">
        <f t="shared" ref="AV8:AV23" si="32">-AF8</f>
        <v>0</v>
      </c>
      <c r="AW8" s="48">
        <f t="shared" si="25"/>
        <v>108994.42980135657</v>
      </c>
      <c r="AX8" s="46" t="s">
        <v>119</v>
      </c>
    </row>
    <row r="9" spans="2:50" x14ac:dyDescent="0.2">
      <c r="B9" s="100" t="s">
        <v>274</v>
      </c>
      <c r="C9" s="283"/>
      <c r="D9" s="283">
        <v>21000</v>
      </c>
      <c r="E9" s="283">
        <v>23000</v>
      </c>
      <c r="F9" s="283">
        <v>25500</v>
      </c>
      <c r="G9" s="283">
        <v>28000</v>
      </c>
      <c r="H9" s="283">
        <v>30000</v>
      </c>
      <c r="I9" s="283">
        <v>0</v>
      </c>
      <c r="J9" s="283">
        <v>0</v>
      </c>
      <c r="K9" s="283">
        <v>0</v>
      </c>
      <c r="L9" s="283">
        <v>0</v>
      </c>
      <c r="M9" s="283">
        <v>0</v>
      </c>
      <c r="N9" s="283">
        <v>0</v>
      </c>
      <c r="O9" s="283">
        <v>0</v>
      </c>
      <c r="Q9" s="44">
        <f t="shared" si="27"/>
        <v>0</v>
      </c>
      <c r="R9" s="44"/>
      <c r="S9" s="85">
        <f t="shared" si="28"/>
        <v>0</v>
      </c>
      <c r="T9" s="44">
        <f t="shared" si="29"/>
        <v>21000</v>
      </c>
      <c r="U9" s="44">
        <f t="shared" si="30"/>
        <v>2000</v>
      </c>
      <c r="V9" s="44">
        <f t="shared" si="3"/>
        <v>2500</v>
      </c>
      <c r="W9" s="44">
        <f t="shared" si="4"/>
        <v>2500</v>
      </c>
      <c r="X9" s="44">
        <f t="shared" si="5"/>
        <v>2000</v>
      </c>
      <c r="Y9" s="44">
        <f t="shared" si="6"/>
        <v>-30000</v>
      </c>
      <c r="Z9" s="44">
        <f t="shared" si="7"/>
        <v>0</v>
      </c>
      <c r="AA9" s="44">
        <f t="shared" si="8"/>
        <v>0</v>
      </c>
      <c r="AB9" s="44">
        <f t="shared" si="9"/>
        <v>0</v>
      </c>
      <c r="AC9" s="44">
        <f t="shared" si="10"/>
        <v>0</v>
      </c>
      <c r="AD9" s="44">
        <f t="shared" si="11"/>
        <v>0</v>
      </c>
      <c r="AE9" s="44">
        <f t="shared" si="12"/>
        <v>0</v>
      </c>
      <c r="AF9" s="44"/>
      <c r="AG9" s="44"/>
      <c r="AI9" s="48">
        <f>+S9*AI$5</f>
        <v>0</v>
      </c>
      <c r="AJ9" s="48">
        <f t="shared" si="13"/>
        <v>9470.1063952934419</v>
      </c>
      <c r="AK9" s="48">
        <f t="shared" si="14"/>
        <v>833.37459614979491</v>
      </c>
      <c r="AL9" s="48">
        <f t="shared" si="15"/>
        <v>960.70106847656041</v>
      </c>
      <c r="AM9" s="48">
        <f t="shared" si="16"/>
        <v>868.43844880337417</v>
      </c>
      <c r="AN9" s="48">
        <f t="shared" si="17"/>
        <v>639.96165895236959</v>
      </c>
      <c r="AO9" s="48">
        <f t="shared" si="18"/>
        <v>-8173.0226725126795</v>
      </c>
      <c r="AP9" s="48">
        <f t="shared" si="19"/>
        <v>0</v>
      </c>
      <c r="AQ9" s="48">
        <f t="shared" si="20"/>
        <v>0</v>
      </c>
      <c r="AR9" s="48">
        <f t="shared" si="21"/>
        <v>0</v>
      </c>
      <c r="AS9" s="48">
        <f t="shared" si="22"/>
        <v>0</v>
      </c>
      <c r="AT9" s="48">
        <f t="shared" si="23"/>
        <v>0</v>
      </c>
      <c r="AU9" s="48">
        <f t="shared" si="24"/>
        <v>0</v>
      </c>
      <c r="AV9" s="44"/>
      <c r="AW9" s="48">
        <f t="shared" si="25"/>
        <v>4599.5594951628627</v>
      </c>
      <c r="AX9" s="46" t="s">
        <v>277</v>
      </c>
    </row>
    <row r="10" spans="2:50" x14ac:dyDescent="0.2">
      <c r="B10" s="100" t="s">
        <v>113</v>
      </c>
      <c r="C10" s="283">
        <f>-C16*75%</f>
        <v>375000</v>
      </c>
      <c r="D10" s="283">
        <f t="shared" ref="D10:I10" si="33">+C10</f>
        <v>375000</v>
      </c>
      <c r="E10" s="283">
        <f t="shared" si="33"/>
        <v>375000</v>
      </c>
      <c r="F10" s="283">
        <f t="shared" si="33"/>
        <v>375000</v>
      </c>
      <c r="G10" s="283">
        <f t="shared" si="33"/>
        <v>375000</v>
      </c>
      <c r="H10" s="283">
        <f t="shared" si="33"/>
        <v>375000</v>
      </c>
      <c r="I10" s="283">
        <f t="shared" si="33"/>
        <v>375000</v>
      </c>
      <c r="J10" s="283">
        <v>0</v>
      </c>
      <c r="K10" s="283">
        <v>0</v>
      </c>
      <c r="L10" s="283">
        <v>0</v>
      </c>
      <c r="M10" s="283">
        <v>0</v>
      </c>
      <c r="N10" s="283">
        <v>0</v>
      </c>
      <c r="O10" s="283">
        <v>0</v>
      </c>
      <c r="Q10" s="44">
        <f t="shared" si="27"/>
        <v>375000</v>
      </c>
      <c r="R10" s="44"/>
      <c r="S10" s="85">
        <f t="shared" si="28"/>
        <v>375000</v>
      </c>
      <c r="T10" s="44">
        <f t="shared" si="29"/>
        <v>0</v>
      </c>
      <c r="U10" s="44">
        <f t="shared" si="30"/>
        <v>0</v>
      </c>
      <c r="V10" s="44">
        <f t="shared" si="3"/>
        <v>0</v>
      </c>
      <c r="W10" s="44">
        <f t="shared" si="4"/>
        <v>0</v>
      </c>
      <c r="X10" s="44">
        <f t="shared" si="5"/>
        <v>0</v>
      </c>
      <c r="Y10" s="44">
        <f t="shared" si="6"/>
        <v>0</v>
      </c>
      <c r="Z10" s="44">
        <f t="shared" si="7"/>
        <v>-375000</v>
      </c>
      <c r="AA10" s="44">
        <f t="shared" si="8"/>
        <v>0</v>
      </c>
      <c r="AB10" s="44">
        <f t="shared" si="9"/>
        <v>0</v>
      </c>
      <c r="AC10" s="44">
        <f t="shared" si="10"/>
        <v>0</v>
      </c>
      <c r="AD10" s="44">
        <f t="shared" si="11"/>
        <v>0</v>
      </c>
      <c r="AE10" s="44">
        <f t="shared" si="12"/>
        <v>0</v>
      </c>
      <c r="AF10" s="44"/>
      <c r="AG10" s="44"/>
      <c r="AI10" s="48">
        <f t="shared" si="31"/>
        <v>178670.96275830243</v>
      </c>
      <c r="AJ10" s="48">
        <f t="shared" si="13"/>
        <v>0</v>
      </c>
      <c r="AK10" s="48">
        <f t="shared" si="14"/>
        <v>0</v>
      </c>
      <c r="AL10" s="48">
        <f t="shared" si="15"/>
        <v>0</v>
      </c>
      <c r="AM10" s="48">
        <f t="shared" si="16"/>
        <v>0</v>
      </c>
      <c r="AN10" s="48">
        <f t="shared" si="17"/>
        <v>0</v>
      </c>
      <c r="AO10" s="48">
        <f t="shared" si="18"/>
        <v>0</v>
      </c>
      <c r="AP10" s="48">
        <f t="shared" si="19"/>
        <v>-87808.262210927744</v>
      </c>
      <c r="AQ10" s="48">
        <f t="shared" si="20"/>
        <v>0</v>
      </c>
      <c r="AR10" s="48">
        <f t="shared" si="21"/>
        <v>0</v>
      </c>
      <c r="AS10" s="48">
        <f t="shared" si="22"/>
        <v>0</v>
      </c>
      <c r="AT10" s="48">
        <f t="shared" si="23"/>
        <v>0</v>
      </c>
      <c r="AU10" s="48">
        <f t="shared" si="24"/>
        <v>0</v>
      </c>
      <c r="AV10" s="44"/>
      <c r="AW10" s="48">
        <f t="shared" si="25"/>
        <v>90862.700547374683</v>
      </c>
      <c r="AX10" s="46" t="s">
        <v>119</v>
      </c>
    </row>
    <row r="11" spans="2:50" x14ac:dyDescent="0.2">
      <c r="B11" s="100" t="s">
        <v>39</v>
      </c>
      <c r="C11" s="283">
        <v>60000</v>
      </c>
      <c r="D11" s="283">
        <f>+C11-20000</f>
        <v>40000</v>
      </c>
      <c r="E11" s="283">
        <f>+D11-20000</f>
        <v>20000</v>
      </c>
      <c r="F11" s="283">
        <v>70000</v>
      </c>
      <c r="G11" s="283">
        <f>+F11-22000</f>
        <v>48000</v>
      </c>
      <c r="H11" s="283">
        <f>+G11-22000</f>
        <v>26000</v>
      </c>
      <c r="I11" s="283">
        <v>120000</v>
      </c>
      <c r="J11" s="283">
        <f>+I11-25000</f>
        <v>95000</v>
      </c>
      <c r="K11" s="283">
        <f>+J11-25000</f>
        <v>70000</v>
      </c>
      <c r="L11" s="283">
        <f>+K11-25000</f>
        <v>45000</v>
      </c>
      <c r="M11" s="283">
        <f>+L11-25000</f>
        <v>20000</v>
      </c>
      <c r="N11" s="283">
        <v>100000</v>
      </c>
      <c r="O11" s="283">
        <f>+N11-30000</f>
        <v>70000</v>
      </c>
      <c r="Q11" s="44">
        <f t="shared" si="27"/>
        <v>60000</v>
      </c>
      <c r="R11" s="44">
        <f>+J67</f>
        <v>0</v>
      </c>
      <c r="S11" s="85">
        <f t="shared" si="28"/>
        <v>60000</v>
      </c>
      <c r="T11" s="44">
        <f t="shared" si="29"/>
        <v>-20000</v>
      </c>
      <c r="U11" s="44">
        <f t="shared" si="30"/>
        <v>-20000</v>
      </c>
      <c r="V11" s="44">
        <f t="shared" si="3"/>
        <v>50000</v>
      </c>
      <c r="W11" s="44">
        <f t="shared" si="4"/>
        <v>-22000</v>
      </c>
      <c r="X11" s="44">
        <f t="shared" si="5"/>
        <v>-22000</v>
      </c>
      <c r="Y11" s="44">
        <f t="shared" si="6"/>
        <v>94000</v>
      </c>
      <c r="Z11" s="44">
        <f t="shared" si="7"/>
        <v>-25000</v>
      </c>
      <c r="AA11" s="44">
        <f t="shared" si="8"/>
        <v>-25000</v>
      </c>
      <c r="AB11" s="44">
        <f t="shared" si="9"/>
        <v>-25000</v>
      </c>
      <c r="AC11" s="44">
        <f t="shared" si="10"/>
        <v>-25000</v>
      </c>
      <c r="AD11" s="44">
        <f t="shared" si="11"/>
        <v>80000</v>
      </c>
      <c r="AE11" s="44">
        <f t="shared" si="12"/>
        <v>-30000</v>
      </c>
      <c r="AF11" s="44"/>
      <c r="AG11" s="44"/>
      <c r="AI11" s="48">
        <f t="shared" si="31"/>
        <v>28587.354041328392</v>
      </c>
      <c r="AJ11" s="48">
        <f t="shared" si="13"/>
        <v>-9019.1489478985168</v>
      </c>
      <c r="AK11" s="48">
        <f t="shared" si="14"/>
        <v>-8333.7459614979489</v>
      </c>
      <c r="AL11" s="48">
        <f t="shared" si="15"/>
        <v>19214.021369531209</v>
      </c>
      <c r="AM11" s="48">
        <f t="shared" si="16"/>
        <v>-7642.2583494696928</v>
      </c>
      <c r="AN11" s="48">
        <f t="shared" si="17"/>
        <v>-7039.5782484760648</v>
      </c>
      <c r="AO11" s="48">
        <f t="shared" si="18"/>
        <v>25608.804373873063</v>
      </c>
      <c r="AP11" s="48">
        <f t="shared" si="19"/>
        <v>-5853.8841473951834</v>
      </c>
      <c r="AQ11" s="48">
        <f t="shared" si="20"/>
        <v>-4698.7686923690926</v>
      </c>
      <c r="AR11" s="48">
        <f t="shared" si="21"/>
        <v>-2877.1931204811476</v>
      </c>
      <c r="AS11" s="48">
        <f t="shared" si="22"/>
        <v>-1451.0560887248892</v>
      </c>
      <c r="AT11" s="48">
        <f t="shared" si="23"/>
        <v>2055.8587565715138</v>
      </c>
      <c r="AU11" s="48">
        <f t="shared" si="24"/>
        <v>0</v>
      </c>
      <c r="AV11" s="44">
        <f t="shared" si="32"/>
        <v>0</v>
      </c>
      <c r="AW11" s="48">
        <f t="shared" si="25"/>
        <v>28550.404984991645</v>
      </c>
      <c r="AX11" s="46"/>
    </row>
    <row r="12" spans="2:50" x14ac:dyDescent="0.2">
      <c r="B12" s="100" t="s">
        <v>40</v>
      </c>
      <c r="C12" s="283">
        <f>+J53</f>
        <v>360000</v>
      </c>
      <c r="D12" s="283">
        <f t="shared" ref="D12:I12" si="34">+C12-$K$54</f>
        <v>352000</v>
      </c>
      <c r="E12" s="283">
        <f t="shared" si="34"/>
        <v>344000</v>
      </c>
      <c r="F12" s="283">
        <f t="shared" si="34"/>
        <v>336000</v>
      </c>
      <c r="G12" s="283">
        <f t="shared" si="34"/>
        <v>328000</v>
      </c>
      <c r="H12" s="283">
        <f t="shared" si="34"/>
        <v>320000</v>
      </c>
      <c r="I12" s="283">
        <f t="shared" si="34"/>
        <v>312000</v>
      </c>
      <c r="J12" s="283">
        <f>+I12-$K$54+C52</f>
        <v>904000</v>
      </c>
      <c r="K12" s="283">
        <f>+J12-$K$54</f>
        <v>896000</v>
      </c>
      <c r="L12" s="283">
        <f>+K12-$K$54</f>
        <v>888000</v>
      </c>
      <c r="M12" s="283">
        <f>+L12-$K$54</f>
        <v>880000</v>
      </c>
      <c r="N12" s="283">
        <f>+M12-$K$54</f>
        <v>872000</v>
      </c>
      <c r="O12" s="283">
        <f>+N12-$K$54</f>
        <v>864000</v>
      </c>
      <c r="Q12" s="44">
        <f t="shared" si="27"/>
        <v>360000</v>
      </c>
      <c r="R12" s="44">
        <f>+J68</f>
        <v>100586.75257179636</v>
      </c>
      <c r="S12" s="85">
        <f t="shared" si="28"/>
        <v>460586.75257179636</v>
      </c>
      <c r="T12" s="44">
        <f t="shared" si="29"/>
        <v>-8000</v>
      </c>
      <c r="U12" s="44">
        <f t="shared" si="30"/>
        <v>-8000</v>
      </c>
      <c r="V12" s="44">
        <f t="shared" si="3"/>
        <v>-8000</v>
      </c>
      <c r="W12" s="44">
        <f t="shared" si="4"/>
        <v>-8000</v>
      </c>
      <c r="X12" s="44">
        <f t="shared" si="5"/>
        <v>-8000</v>
      </c>
      <c r="Y12" s="44">
        <f t="shared" si="6"/>
        <v>-8000</v>
      </c>
      <c r="Z12" s="44">
        <f t="shared" si="7"/>
        <v>592000</v>
      </c>
      <c r="AA12" s="44">
        <f t="shared" si="8"/>
        <v>-8000</v>
      </c>
      <c r="AB12" s="44">
        <f t="shared" si="9"/>
        <v>-8000</v>
      </c>
      <c r="AC12" s="44">
        <f t="shared" si="10"/>
        <v>-8000</v>
      </c>
      <c r="AD12" s="44">
        <f t="shared" si="11"/>
        <v>-8000</v>
      </c>
      <c r="AE12" s="44">
        <f t="shared" si="12"/>
        <v>-8000</v>
      </c>
      <c r="AF12" s="44"/>
      <c r="AG12" s="44"/>
      <c r="AI12" s="48">
        <f t="shared" si="31"/>
        <v>219449.27604192769</v>
      </c>
      <c r="AJ12" s="48">
        <f t="shared" si="13"/>
        <v>-3607.6595791594068</v>
      </c>
      <c r="AK12" s="48">
        <f t="shared" si="14"/>
        <v>-3333.4983845991796</v>
      </c>
      <c r="AL12" s="48">
        <f t="shared" si="15"/>
        <v>-3074.2434191249936</v>
      </c>
      <c r="AM12" s="48">
        <f t="shared" si="16"/>
        <v>-2779.0030361707973</v>
      </c>
      <c r="AN12" s="48">
        <f t="shared" si="17"/>
        <v>-2559.8466358094784</v>
      </c>
      <c r="AO12" s="48">
        <f t="shared" si="18"/>
        <v>-2179.4727126700482</v>
      </c>
      <c r="AP12" s="48">
        <f t="shared" si="19"/>
        <v>138619.97661031794</v>
      </c>
      <c r="AQ12" s="48">
        <f t="shared" si="20"/>
        <v>-1503.6059815581098</v>
      </c>
      <c r="AR12" s="48">
        <f t="shared" si="21"/>
        <v>-920.70179855396714</v>
      </c>
      <c r="AS12" s="48">
        <f t="shared" si="22"/>
        <v>-464.33794839196452</v>
      </c>
      <c r="AT12" s="48">
        <f t="shared" si="23"/>
        <v>-205.58587565715135</v>
      </c>
      <c r="AU12" s="48">
        <f t="shared" si="24"/>
        <v>0</v>
      </c>
      <c r="AV12" s="44">
        <f t="shared" si="32"/>
        <v>0</v>
      </c>
      <c r="AW12" s="48">
        <f t="shared" si="25"/>
        <v>337441.29728055053</v>
      </c>
      <c r="AX12" s="46"/>
    </row>
    <row r="13" spans="2:50" x14ac:dyDescent="0.2">
      <c r="B13" s="100" t="s">
        <v>41</v>
      </c>
      <c r="C13" s="283">
        <v>-237000</v>
      </c>
      <c r="D13" s="283">
        <f>-SUM(D7:D12)-SUM(D16:D23)</f>
        <v>-236500</v>
      </c>
      <c r="E13" s="283">
        <f t="shared" ref="E13:O13" si="35">-SUM(E7:E12)-SUM(E16:E24)</f>
        <v>-218000</v>
      </c>
      <c r="F13" s="283">
        <f t="shared" si="35"/>
        <v>-250500</v>
      </c>
      <c r="G13" s="283">
        <f t="shared" si="35"/>
        <v>-223500</v>
      </c>
      <c r="H13" s="283">
        <f t="shared" si="35"/>
        <v>-198500</v>
      </c>
      <c r="I13" s="283">
        <f t="shared" si="35"/>
        <v>-240500</v>
      </c>
      <c r="J13" s="283">
        <f t="shared" si="35"/>
        <v>-430250</v>
      </c>
      <c r="K13" s="283">
        <f t="shared" si="35"/>
        <v>-395000</v>
      </c>
      <c r="L13" s="283">
        <f t="shared" si="35"/>
        <v>-358350</v>
      </c>
      <c r="M13" s="283">
        <f t="shared" si="35"/>
        <v>-307100</v>
      </c>
      <c r="N13" s="283">
        <f t="shared" si="35"/>
        <v>-354600</v>
      </c>
      <c r="O13" s="283">
        <f t="shared" si="35"/>
        <v>-304600</v>
      </c>
      <c r="Q13" s="44">
        <f t="shared" si="27"/>
        <v>-237000</v>
      </c>
      <c r="R13" s="44">
        <f>+J69</f>
        <v>0</v>
      </c>
      <c r="S13" s="85">
        <f t="shared" si="28"/>
        <v>-237000</v>
      </c>
      <c r="T13" s="44">
        <f t="shared" si="29"/>
        <v>500</v>
      </c>
      <c r="U13" s="44">
        <f t="shared" si="30"/>
        <v>18500</v>
      </c>
      <c r="V13" s="44">
        <f t="shared" si="3"/>
        <v>-32500</v>
      </c>
      <c r="W13" s="44">
        <f t="shared" si="4"/>
        <v>27000</v>
      </c>
      <c r="X13" s="44">
        <f t="shared" si="5"/>
        <v>25000</v>
      </c>
      <c r="Y13" s="44">
        <f t="shared" si="6"/>
        <v>-42000</v>
      </c>
      <c r="Z13" s="44">
        <f t="shared" si="7"/>
        <v>-189750</v>
      </c>
      <c r="AA13" s="44">
        <f t="shared" si="8"/>
        <v>35250</v>
      </c>
      <c r="AB13" s="44">
        <f t="shared" si="9"/>
        <v>36650</v>
      </c>
      <c r="AC13" s="44">
        <f t="shared" si="10"/>
        <v>51250</v>
      </c>
      <c r="AD13" s="44">
        <f t="shared" si="11"/>
        <v>-47500</v>
      </c>
      <c r="AE13" s="44">
        <f t="shared" si="12"/>
        <v>50000</v>
      </c>
      <c r="AF13" s="44"/>
      <c r="AG13" s="44"/>
      <c r="AI13" s="48">
        <f t="shared" si="31"/>
        <v>-112920.04846324713</v>
      </c>
      <c r="AJ13" s="48">
        <f t="shared" si="13"/>
        <v>225.47872369746293</v>
      </c>
      <c r="AK13" s="48">
        <f t="shared" si="14"/>
        <v>7708.7150143856034</v>
      </c>
      <c r="AL13" s="48">
        <f t="shared" si="15"/>
        <v>-12489.113890195285</v>
      </c>
      <c r="AM13" s="48">
        <f t="shared" si="16"/>
        <v>9379.1352470764414</v>
      </c>
      <c r="AN13" s="48">
        <f t="shared" si="17"/>
        <v>7999.5207369046193</v>
      </c>
      <c r="AO13" s="48">
        <f t="shared" si="18"/>
        <v>-11442.231741517751</v>
      </c>
      <c r="AP13" s="48">
        <f t="shared" si="19"/>
        <v>-44430.980678729436</v>
      </c>
      <c r="AQ13" s="48">
        <f t="shared" si="20"/>
        <v>6625.2638562404209</v>
      </c>
      <c r="AR13" s="48">
        <f t="shared" si="21"/>
        <v>4217.9651146253618</v>
      </c>
      <c r="AS13" s="48">
        <f t="shared" si="22"/>
        <v>2974.6649818860228</v>
      </c>
      <c r="AT13" s="48">
        <f t="shared" si="23"/>
        <v>-1220.6661367143363</v>
      </c>
      <c r="AU13" s="48">
        <f t="shared" si="24"/>
        <v>0</v>
      </c>
      <c r="AV13" s="44">
        <f t="shared" si="32"/>
        <v>0</v>
      </c>
      <c r="AW13" s="48">
        <f t="shared" si="25"/>
        <v>-143372.29723558799</v>
      </c>
      <c r="AX13" s="46" t="s">
        <v>119</v>
      </c>
    </row>
    <row r="14" spans="2:50" x14ac:dyDescent="0.2">
      <c r="B14" s="100" t="s">
        <v>155</v>
      </c>
      <c r="C14" s="283">
        <v>0</v>
      </c>
      <c r="D14" s="283">
        <v>0</v>
      </c>
      <c r="E14" s="283">
        <v>0</v>
      </c>
      <c r="F14" s="283">
        <v>0</v>
      </c>
      <c r="G14" s="283">
        <v>0</v>
      </c>
      <c r="H14" s="283">
        <v>0</v>
      </c>
      <c r="I14" s="283">
        <v>0</v>
      </c>
      <c r="J14" s="283">
        <v>0</v>
      </c>
      <c r="K14" s="283">
        <v>0</v>
      </c>
      <c r="L14" s="283">
        <v>0</v>
      </c>
      <c r="M14" s="283">
        <v>0</v>
      </c>
      <c r="N14" s="283">
        <v>0</v>
      </c>
      <c r="O14" s="283">
        <f>-O25</f>
        <v>-51900</v>
      </c>
      <c r="Q14" s="44">
        <v>0</v>
      </c>
      <c r="R14" s="44">
        <v>0</v>
      </c>
      <c r="S14" s="85">
        <f t="shared" si="28"/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44">
        <v>0</v>
      </c>
      <c r="AE14" s="44">
        <f t="shared" si="12"/>
        <v>-51900</v>
      </c>
      <c r="AF14" s="44"/>
      <c r="AG14" s="44"/>
      <c r="AI14" s="48">
        <f>+S14*AI$5</f>
        <v>0</v>
      </c>
      <c r="AJ14" s="48">
        <f t="shared" si="13"/>
        <v>0</v>
      </c>
      <c r="AK14" s="48">
        <f t="shared" si="14"/>
        <v>0</v>
      </c>
      <c r="AL14" s="48">
        <f t="shared" si="15"/>
        <v>0</v>
      </c>
      <c r="AM14" s="48">
        <f t="shared" si="16"/>
        <v>0</v>
      </c>
      <c r="AN14" s="48">
        <f t="shared" si="17"/>
        <v>0</v>
      </c>
      <c r="AO14" s="48">
        <f t="shared" si="18"/>
        <v>0</v>
      </c>
      <c r="AP14" s="48">
        <f t="shared" si="19"/>
        <v>0</v>
      </c>
      <c r="AQ14" s="48">
        <f t="shared" si="20"/>
        <v>0</v>
      </c>
      <c r="AR14" s="48">
        <f t="shared" si="21"/>
        <v>0</v>
      </c>
      <c r="AS14" s="48">
        <f t="shared" si="22"/>
        <v>0</v>
      </c>
      <c r="AT14" s="48">
        <f t="shared" si="23"/>
        <v>0</v>
      </c>
      <c r="AU14" s="48">
        <f t="shared" si="24"/>
        <v>0</v>
      </c>
      <c r="AV14" s="44"/>
      <c r="AW14" s="48">
        <f t="shared" si="25"/>
        <v>0</v>
      </c>
      <c r="AX14" s="46" t="s">
        <v>119</v>
      </c>
    </row>
    <row r="15" spans="2:50" x14ac:dyDescent="0.2">
      <c r="B15" s="100" t="s">
        <v>158</v>
      </c>
      <c r="C15" s="283">
        <v>0</v>
      </c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>
        <v>0</v>
      </c>
      <c r="Q15" s="44"/>
      <c r="R15" s="44">
        <f>+I70</f>
        <v>-30176.025771538905</v>
      </c>
      <c r="S15" s="85">
        <f t="shared" si="28"/>
        <v>-30176.025771538905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0</v>
      </c>
      <c r="AE15" s="44">
        <v>0</v>
      </c>
      <c r="AF15" s="44"/>
      <c r="AG15" s="44"/>
      <c r="AI15" s="48">
        <f t="shared" si="31"/>
        <v>-14377.545538187207</v>
      </c>
      <c r="AJ15" s="48">
        <f t="shared" ref="AJ15" si="36">+T15*AJ$5</f>
        <v>0</v>
      </c>
      <c r="AK15" s="48">
        <f t="shared" si="14"/>
        <v>0</v>
      </c>
      <c r="AL15" s="48">
        <f t="shared" si="15"/>
        <v>0</v>
      </c>
      <c r="AM15" s="48">
        <f t="shared" si="16"/>
        <v>0</v>
      </c>
      <c r="AN15" s="48">
        <f t="shared" si="17"/>
        <v>0</v>
      </c>
      <c r="AO15" s="48">
        <f t="shared" si="18"/>
        <v>0</v>
      </c>
      <c r="AP15" s="48">
        <f t="shared" si="19"/>
        <v>0</v>
      </c>
      <c r="AQ15" s="48">
        <f t="shared" si="20"/>
        <v>0</v>
      </c>
      <c r="AR15" s="48">
        <f t="shared" si="21"/>
        <v>0</v>
      </c>
      <c r="AS15" s="48">
        <f t="shared" si="22"/>
        <v>0</v>
      </c>
      <c r="AT15" s="48">
        <f t="shared" si="23"/>
        <v>0</v>
      </c>
      <c r="AU15" s="48">
        <f t="shared" si="24"/>
        <v>0</v>
      </c>
      <c r="AV15" s="44"/>
      <c r="AW15" s="48">
        <f t="shared" si="25"/>
        <v>-14377.545538187207</v>
      </c>
      <c r="AX15" s="46"/>
    </row>
    <row r="16" spans="2:50" x14ac:dyDescent="0.2">
      <c r="B16" s="100" t="s">
        <v>42</v>
      </c>
      <c r="C16" s="283">
        <v>-500000</v>
      </c>
      <c r="D16" s="283">
        <f>+C16</f>
        <v>-500000</v>
      </c>
      <c r="E16" s="283">
        <f t="shared" ref="E16:N17" si="37">+D16</f>
        <v>-500000</v>
      </c>
      <c r="F16" s="283">
        <f t="shared" si="37"/>
        <v>-500000</v>
      </c>
      <c r="G16" s="283">
        <f t="shared" si="37"/>
        <v>-500000</v>
      </c>
      <c r="H16" s="283">
        <f t="shared" si="37"/>
        <v>-500000</v>
      </c>
      <c r="I16" s="283">
        <f t="shared" si="37"/>
        <v>-500000</v>
      </c>
      <c r="J16" s="283">
        <f t="shared" si="37"/>
        <v>-500000</v>
      </c>
      <c r="K16" s="283">
        <f t="shared" si="37"/>
        <v>-500000</v>
      </c>
      <c r="L16" s="283">
        <f t="shared" si="37"/>
        <v>-500000</v>
      </c>
      <c r="M16" s="283">
        <f t="shared" si="37"/>
        <v>-500000</v>
      </c>
      <c r="N16" s="283">
        <f t="shared" si="37"/>
        <v>-500000</v>
      </c>
      <c r="O16" s="283">
        <f>+N16</f>
        <v>-500000</v>
      </c>
      <c r="Q16" s="44">
        <f t="shared" si="27"/>
        <v>-500000</v>
      </c>
      <c r="R16" s="44">
        <f>+J71</f>
        <v>-142262.63830844942</v>
      </c>
      <c r="S16" s="85">
        <f t="shared" si="28"/>
        <v>-642262.63830844942</v>
      </c>
      <c r="T16" s="44">
        <f t="shared" si="29"/>
        <v>0</v>
      </c>
      <c r="U16" s="44">
        <f t="shared" si="30"/>
        <v>0</v>
      </c>
      <c r="V16" s="44">
        <f t="shared" si="3"/>
        <v>0</v>
      </c>
      <c r="W16" s="44">
        <f t="shared" si="4"/>
        <v>0</v>
      </c>
      <c r="X16" s="44">
        <f t="shared" si="5"/>
        <v>0</v>
      </c>
      <c r="Y16" s="44">
        <f t="shared" si="6"/>
        <v>0</v>
      </c>
      <c r="Z16" s="44">
        <f t="shared" si="7"/>
        <v>0</v>
      </c>
      <c r="AA16" s="44">
        <f t="shared" si="8"/>
        <v>0</v>
      </c>
      <c r="AB16" s="44">
        <f t="shared" si="9"/>
        <v>0</v>
      </c>
      <c r="AC16" s="44">
        <f t="shared" si="10"/>
        <v>0</v>
      </c>
      <c r="AD16" s="44">
        <f t="shared" ref="AD16:AD24" si="38">+N16-M16</f>
        <v>0</v>
      </c>
      <c r="AE16" s="44">
        <f t="shared" si="12"/>
        <v>0</v>
      </c>
      <c r="AF16" s="44"/>
      <c r="AG16" s="44"/>
      <c r="AI16" s="48">
        <f t="shared" si="31"/>
        <v>-306009.82381402142</v>
      </c>
      <c r="AJ16" s="48">
        <f t="shared" si="13"/>
        <v>0</v>
      </c>
      <c r="AK16" s="48">
        <f t="shared" si="14"/>
        <v>0</v>
      </c>
      <c r="AL16" s="48">
        <f t="shared" si="15"/>
        <v>0</v>
      </c>
      <c r="AM16" s="48">
        <f t="shared" si="16"/>
        <v>0</v>
      </c>
      <c r="AN16" s="48">
        <f t="shared" si="17"/>
        <v>0</v>
      </c>
      <c r="AO16" s="48">
        <f t="shared" si="18"/>
        <v>0</v>
      </c>
      <c r="AP16" s="48">
        <f t="shared" si="19"/>
        <v>0</v>
      </c>
      <c r="AQ16" s="48">
        <f t="shared" si="20"/>
        <v>0</v>
      </c>
      <c r="AR16" s="48">
        <f t="shared" si="21"/>
        <v>0</v>
      </c>
      <c r="AS16" s="48">
        <f t="shared" si="22"/>
        <v>0</v>
      </c>
      <c r="AT16" s="48">
        <f t="shared" si="23"/>
        <v>0</v>
      </c>
      <c r="AU16" s="48">
        <f t="shared" si="24"/>
        <v>0</v>
      </c>
      <c r="AV16" s="44">
        <f t="shared" si="32"/>
        <v>0</v>
      </c>
      <c r="AW16" s="48">
        <f t="shared" si="25"/>
        <v>-306009.82381402142</v>
      </c>
    </row>
    <row r="17" spans="2:49" x14ac:dyDescent="0.2">
      <c r="B17" s="100" t="s">
        <v>210</v>
      </c>
      <c r="C17" s="283">
        <v>0</v>
      </c>
      <c r="D17" s="283">
        <v>0</v>
      </c>
      <c r="E17" s="283">
        <v>0</v>
      </c>
      <c r="F17" s="283">
        <v>0</v>
      </c>
      <c r="G17" s="283">
        <v>-30000</v>
      </c>
      <c r="H17" s="283">
        <f>+G17</f>
        <v>-30000</v>
      </c>
      <c r="I17" s="283">
        <f t="shared" si="37"/>
        <v>-30000</v>
      </c>
      <c r="J17" s="283">
        <f t="shared" si="37"/>
        <v>-30000</v>
      </c>
      <c r="K17" s="283">
        <f t="shared" si="37"/>
        <v>-30000</v>
      </c>
      <c r="L17" s="283">
        <f t="shared" si="37"/>
        <v>-30000</v>
      </c>
      <c r="M17" s="283">
        <f t="shared" si="37"/>
        <v>-30000</v>
      </c>
      <c r="N17" s="283">
        <f t="shared" si="37"/>
        <v>-30000</v>
      </c>
      <c r="O17" s="283">
        <f>+N17</f>
        <v>-30000</v>
      </c>
      <c r="Q17" s="44"/>
      <c r="R17" s="44"/>
      <c r="S17" s="85"/>
      <c r="T17" s="44">
        <v>0</v>
      </c>
      <c r="U17" s="44">
        <v>0</v>
      </c>
      <c r="V17" s="44">
        <v>0</v>
      </c>
      <c r="W17" s="44">
        <f t="shared" si="4"/>
        <v>-30000</v>
      </c>
      <c r="X17" s="44">
        <f t="shared" si="5"/>
        <v>0</v>
      </c>
      <c r="Y17" s="44">
        <f t="shared" si="6"/>
        <v>0</v>
      </c>
      <c r="Z17" s="44">
        <f t="shared" si="7"/>
        <v>0</v>
      </c>
      <c r="AA17" s="44">
        <f t="shared" si="8"/>
        <v>0</v>
      </c>
      <c r="AB17" s="44">
        <f t="shared" si="9"/>
        <v>0</v>
      </c>
      <c r="AC17" s="44">
        <f t="shared" si="10"/>
        <v>0</v>
      </c>
      <c r="AD17" s="44">
        <f t="shared" si="38"/>
        <v>0</v>
      </c>
      <c r="AE17" s="44">
        <f t="shared" si="12"/>
        <v>0</v>
      </c>
      <c r="AF17" s="44"/>
      <c r="AG17" s="44"/>
      <c r="AI17" s="48">
        <f t="shared" si="31"/>
        <v>0</v>
      </c>
      <c r="AJ17" s="48">
        <f t="shared" si="13"/>
        <v>0</v>
      </c>
      <c r="AK17" s="48">
        <f t="shared" si="14"/>
        <v>0</v>
      </c>
      <c r="AL17" s="48">
        <f t="shared" si="15"/>
        <v>0</v>
      </c>
      <c r="AM17" s="48">
        <f t="shared" si="16"/>
        <v>-10421.26138564049</v>
      </c>
      <c r="AN17" s="48">
        <f t="shared" si="17"/>
        <v>0</v>
      </c>
      <c r="AO17" s="48">
        <f t="shared" si="18"/>
        <v>0</v>
      </c>
      <c r="AP17" s="48">
        <f t="shared" si="19"/>
        <v>0</v>
      </c>
      <c r="AQ17" s="48">
        <f t="shared" si="20"/>
        <v>0</v>
      </c>
      <c r="AR17" s="48">
        <f t="shared" si="21"/>
        <v>0</v>
      </c>
      <c r="AS17" s="48">
        <f t="shared" si="22"/>
        <v>0</v>
      </c>
      <c r="AT17" s="48">
        <f t="shared" si="23"/>
        <v>0</v>
      </c>
      <c r="AU17" s="48">
        <f t="shared" si="24"/>
        <v>0</v>
      </c>
      <c r="AV17" s="44"/>
      <c r="AW17" s="48">
        <f t="shared" si="25"/>
        <v>-10421.26138564049</v>
      </c>
    </row>
    <row r="18" spans="2:49" x14ac:dyDescent="0.2">
      <c r="B18" s="100" t="s">
        <v>47</v>
      </c>
      <c r="C18" s="283">
        <v>-248000</v>
      </c>
      <c r="D18" s="283">
        <f>+C18</f>
        <v>-248000</v>
      </c>
      <c r="E18" s="283">
        <f t="shared" ref="E18:N18" si="39">+D18</f>
        <v>-248000</v>
      </c>
      <c r="F18" s="283">
        <f t="shared" si="39"/>
        <v>-248000</v>
      </c>
      <c r="G18" s="283">
        <v>-208000</v>
      </c>
      <c r="H18" s="283">
        <f>+G18</f>
        <v>-208000</v>
      </c>
      <c r="I18" s="283">
        <f t="shared" si="39"/>
        <v>-208000</v>
      </c>
      <c r="J18" s="283">
        <f t="shared" si="39"/>
        <v>-208000</v>
      </c>
      <c r="K18" s="283">
        <f t="shared" si="39"/>
        <v>-208000</v>
      </c>
      <c r="L18" s="283">
        <f t="shared" si="39"/>
        <v>-208000</v>
      </c>
      <c r="M18" s="283">
        <f t="shared" si="39"/>
        <v>-208000</v>
      </c>
      <c r="N18" s="283">
        <f t="shared" si="39"/>
        <v>-208000</v>
      </c>
      <c r="O18" s="283">
        <f>+N18</f>
        <v>-208000</v>
      </c>
      <c r="Q18" s="44">
        <f t="shared" si="27"/>
        <v>-248000</v>
      </c>
      <c r="R18" s="44">
        <f>+J72</f>
        <v>71851.911508191959</v>
      </c>
      <c r="S18" s="85">
        <f t="shared" si="28"/>
        <v>-176148.08849180804</v>
      </c>
      <c r="T18" s="44">
        <f t="shared" si="29"/>
        <v>0</v>
      </c>
      <c r="U18" s="44">
        <f t="shared" si="30"/>
        <v>0</v>
      </c>
      <c r="V18" s="44">
        <f t="shared" si="3"/>
        <v>0</v>
      </c>
      <c r="W18" s="44">
        <f t="shared" si="4"/>
        <v>40000</v>
      </c>
      <c r="X18" s="44">
        <f t="shared" si="5"/>
        <v>0</v>
      </c>
      <c r="Y18" s="44">
        <f t="shared" si="6"/>
        <v>0</v>
      </c>
      <c r="Z18" s="44">
        <f t="shared" si="7"/>
        <v>0</v>
      </c>
      <c r="AA18" s="44">
        <f t="shared" si="8"/>
        <v>0</v>
      </c>
      <c r="AB18" s="44">
        <f t="shared" si="9"/>
        <v>0</v>
      </c>
      <c r="AC18" s="44">
        <f t="shared" si="10"/>
        <v>0</v>
      </c>
      <c r="AD18" s="44">
        <f t="shared" si="38"/>
        <v>0</v>
      </c>
      <c r="AE18" s="44">
        <f t="shared" si="12"/>
        <v>0</v>
      </c>
      <c r="AF18" s="44"/>
      <c r="AG18" s="44"/>
      <c r="AI18" s="48">
        <f t="shared" si="31"/>
        <v>-83926.796156975994</v>
      </c>
      <c r="AJ18" s="48">
        <f t="shared" si="13"/>
        <v>0</v>
      </c>
      <c r="AK18" s="48">
        <f t="shared" si="14"/>
        <v>0</v>
      </c>
      <c r="AL18" s="48">
        <f t="shared" si="15"/>
        <v>0</v>
      </c>
      <c r="AM18" s="48">
        <f t="shared" si="16"/>
        <v>13895.015180853987</v>
      </c>
      <c r="AN18" s="48">
        <f t="shared" si="17"/>
        <v>0</v>
      </c>
      <c r="AO18" s="48">
        <f t="shared" si="18"/>
        <v>0</v>
      </c>
      <c r="AP18" s="48">
        <f t="shared" si="19"/>
        <v>0</v>
      </c>
      <c r="AQ18" s="48">
        <f t="shared" si="20"/>
        <v>0</v>
      </c>
      <c r="AR18" s="48">
        <f t="shared" si="21"/>
        <v>0</v>
      </c>
      <c r="AS18" s="48">
        <f t="shared" si="22"/>
        <v>0</v>
      </c>
      <c r="AT18" s="48">
        <f t="shared" si="23"/>
        <v>0</v>
      </c>
      <c r="AU18" s="48">
        <f t="shared" si="24"/>
        <v>0</v>
      </c>
      <c r="AV18" s="44">
        <f t="shared" si="32"/>
        <v>0</v>
      </c>
      <c r="AW18" s="48">
        <f t="shared" si="25"/>
        <v>-70031.780976122012</v>
      </c>
    </row>
    <row r="19" spans="2:49" x14ac:dyDescent="0.2">
      <c r="B19" s="100" t="s">
        <v>43</v>
      </c>
      <c r="C19" s="284" t="s">
        <v>48</v>
      </c>
      <c r="D19" s="284">
        <v>-100000</v>
      </c>
      <c r="E19" s="284">
        <f>+D19-100000</f>
        <v>-200000</v>
      </c>
      <c r="F19" s="284">
        <f>+E19-100000</f>
        <v>-300000</v>
      </c>
      <c r="G19" s="284">
        <f>+F19-115000</f>
        <v>-415000</v>
      </c>
      <c r="H19" s="284">
        <f>+G19-115000</f>
        <v>-530000</v>
      </c>
      <c r="I19" s="284">
        <f>+H19-115000</f>
        <v>-645000</v>
      </c>
      <c r="J19" s="284">
        <f>+I19-115000</f>
        <v>-760000</v>
      </c>
      <c r="K19" s="284">
        <f>+J19-130000</f>
        <v>-890000</v>
      </c>
      <c r="L19" s="284">
        <f>+K19-130000</f>
        <v>-1020000</v>
      </c>
      <c r="M19" s="284">
        <f>+L19-130000</f>
        <v>-1150000</v>
      </c>
      <c r="N19" s="284">
        <f>+M19-130000</f>
        <v>-1280000</v>
      </c>
      <c r="O19" s="283">
        <f>+N19-140000</f>
        <v>-1420000</v>
      </c>
      <c r="Q19" s="44"/>
      <c r="R19" s="44"/>
      <c r="S19" s="85"/>
      <c r="T19" s="44">
        <f>+D19</f>
        <v>-100000</v>
      </c>
      <c r="U19" s="44">
        <f t="shared" si="30"/>
        <v>-100000</v>
      </c>
      <c r="V19" s="44">
        <f t="shared" si="3"/>
        <v>-100000</v>
      </c>
      <c r="W19" s="44">
        <f t="shared" si="4"/>
        <v>-115000</v>
      </c>
      <c r="X19" s="44">
        <f t="shared" si="5"/>
        <v>-115000</v>
      </c>
      <c r="Y19" s="44">
        <f t="shared" si="6"/>
        <v>-115000</v>
      </c>
      <c r="Z19" s="44">
        <f t="shared" si="7"/>
        <v>-115000</v>
      </c>
      <c r="AA19" s="44">
        <f t="shared" si="8"/>
        <v>-130000</v>
      </c>
      <c r="AB19" s="44">
        <f t="shared" si="9"/>
        <v>-130000</v>
      </c>
      <c r="AC19" s="44">
        <f t="shared" si="10"/>
        <v>-130000</v>
      </c>
      <c r="AD19" s="44">
        <f t="shared" si="38"/>
        <v>-130000</v>
      </c>
      <c r="AE19" s="44">
        <f t="shared" si="12"/>
        <v>-140000</v>
      </c>
      <c r="AF19" s="44"/>
      <c r="AG19" s="44"/>
      <c r="AI19" s="48">
        <f t="shared" si="31"/>
        <v>0</v>
      </c>
      <c r="AJ19" s="48">
        <f t="shared" si="13"/>
        <v>-45095.744739492584</v>
      </c>
      <c r="AK19" s="48">
        <f t="shared" si="14"/>
        <v>-41668.729807489748</v>
      </c>
      <c r="AL19" s="48">
        <f t="shared" si="15"/>
        <v>-38428.042739062417</v>
      </c>
      <c r="AM19" s="48">
        <f t="shared" si="16"/>
        <v>-39948.168644955214</v>
      </c>
      <c r="AN19" s="48">
        <f t="shared" si="17"/>
        <v>-36797.795389761253</v>
      </c>
      <c r="AO19" s="48">
        <f t="shared" si="18"/>
        <v>-31329.92024463194</v>
      </c>
      <c r="AP19" s="48">
        <f t="shared" si="19"/>
        <v>-26927.867078017844</v>
      </c>
      <c r="AQ19" s="48">
        <f t="shared" si="20"/>
        <v>-24433.597200319284</v>
      </c>
      <c r="AR19" s="48">
        <f t="shared" si="21"/>
        <v>-14961.404226501967</v>
      </c>
      <c r="AS19" s="48">
        <f t="shared" si="22"/>
        <v>-7545.4916613694231</v>
      </c>
      <c r="AT19" s="48">
        <f t="shared" si="23"/>
        <v>-3340.7704794287097</v>
      </c>
      <c r="AU19" s="48">
        <f t="shared" si="24"/>
        <v>0</v>
      </c>
      <c r="AV19" s="44">
        <f t="shared" si="32"/>
        <v>0</v>
      </c>
      <c r="AW19" s="48">
        <f t="shared" si="25"/>
        <v>-310477.53221103037</v>
      </c>
    </row>
    <row r="20" spans="2:49" x14ac:dyDescent="0.2">
      <c r="B20" s="100" t="s">
        <v>125</v>
      </c>
      <c r="C20" s="284" t="s">
        <v>48</v>
      </c>
      <c r="D20" s="284">
        <v>30000</v>
      </c>
      <c r="E20" s="284">
        <v>60000</v>
      </c>
      <c r="F20" s="284">
        <v>90000</v>
      </c>
      <c r="G20" s="284">
        <v>122000</v>
      </c>
      <c r="H20" s="284">
        <v>154000</v>
      </c>
      <c r="I20" s="284">
        <v>190000</v>
      </c>
      <c r="J20" s="284">
        <v>225000</v>
      </c>
      <c r="K20" s="284">
        <v>260000</v>
      </c>
      <c r="L20" s="284">
        <v>295000</v>
      </c>
      <c r="M20" s="284">
        <v>330000</v>
      </c>
      <c r="N20" s="284">
        <v>360000</v>
      </c>
      <c r="O20" s="284">
        <v>400000</v>
      </c>
      <c r="Q20" s="44"/>
      <c r="R20" s="44"/>
      <c r="S20" s="85"/>
      <c r="T20" s="44">
        <f t="shared" ref="T20:T25" si="40">+D20</f>
        <v>30000</v>
      </c>
      <c r="U20" s="44">
        <f t="shared" si="30"/>
        <v>30000</v>
      </c>
      <c r="V20" s="44">
        <f t="shared" si="3"/>
        <v>30000</v>
      </c>
      <c r="W20" s="44">
        <f t="shared" si="4"/>
        <v>32000</v>
      </c>
      <c r="X20" s="44">
        <f t="shared" si="5"/>
        <v>32000</v>
      </c>
      <c r="Y20" s="44">
        <f t="shared" si="6"/>
        <v>36000</v>
      </c>
      <c r="Z20" s="44">
        <f t="shared" si="7"/>
        <v>35000</v>
      </c>
      <c r="AA20" s="44">
        <f t="shared" si="8"/>
        <v>35000</v>
      </c>
      <c r="AB20" s="44">
        <f t="shared" si="9"/>
        <v>35000</v>
      </c>
      <c r="AC20" s="44">
        <f t="shared" si="10"/>
        <v>35000</v>
      </c>
      <c r="AD20" s="44">
        <f t="shared" si="38"/>
        <v>30000</v>
      </c>
      <c r="AE20" s="44">
        <f t="shared" si="12"/>
        <v>40000</v>
      </c>
      <c r="AF20" s="44"/>
      <c r="AG20" s="44"/>
      <c r="AI20" s="48">
        <f t="shared" si="31"/>
        <v>0</v>
      </c>
      <c r="AJ20" s="48">
        <f t="shared" si="13"/>
        <v>13528.723421847775</v>
      </c>
      <c r="AK20" s="48">
        <f t="shared" si="14"/>
        <v>12500.618942246923</v>
      </c>
      <c r="AL20" s="48">
        <f t="shared" si="15"/>
        <v>11528.412821718726</v>
      </c>
      <c r="AM20" s="48">
        <f t="shared" si="16"/>
        <v>11116.012144683189</v>
      </c>
      <c r="AN20" s="48">
        <f t="shared" si="17"/>
        <v>10239.386543237913</v>
      </c>
      <c r="AO20" s="48">
        <f t="shared" si="18"/>
        <v>9807.6272070152154</v>
      </c>
      <c r="AP20" s="48">
        <f t="shared" si="19"/>
        <v>8195.4378063532567</v>
      </c>
      <c r="AQ20" s="48">
        <f t="shared" si="20"/>
        <v>6578.2761693167304</v>
      </c>
      <c r="AR20" s="48">
        <f t="shared" si="21"/>
        <v>4028.0703686736065</v>
      </c>
      <c r="AS20" s="48">
        <f t="shared" si="22"/>
        <v>2031.4785242148448</v>
      </c>
      <c r="AT20" s="48">
        <f t="shared" si="23"/>
        <v>770.94703371431763</v>
      </c>
      <c r="AU20" s="48">
        <f t="shared" si="24"/>
        <v>0</v>
      </c>
      <c r="AV20" s="44">
        <f t="shared" si="32"/>
        <v>0</v>
      </c>
      <c r="AW20" s="48">
        <f t="shared" si="25"/>
        <v>90324.990983022493</v>
      </c>
    </row>
    <row r="21" spans="2:49" x14ac:dyDescent="0.2">
      <c r="B21" s="100" t="s">
        <v>130</v>
      </c>
      <c r="C21" s="284" t="s">
        <v>48</v>
      </c>
      <c r="D21" s="284">
        <v>50000</v>
      </c>
      <c r="E21" s="284">
        <f>+D21+50000</f>
        <v>100000</v>
      </c>
      <c r="F21" s="284">
        <f>+E21+50000</f>
        <v>150000</v>
      </c>
      <c r="G21" s="284">
        <f>+F21+50000</f>
        <v>200000</v>
      </c>
      <c r="H21" s="284">
        <f>+G21+50000</f>
        <v>250000</v>
      </c>
      <c r="I21" s="284">
        <f>+H21+50000</f>
        <v>300000</v>
      </c>
      <c r="J21" s="284">
        <f t="shared" ref="J21:O21" si="41">+I21+60000</f>
        <v>360000</v>
      </c>
      <c r="K21" s="284">
        <f t="shared" si="41"/>
        <v>420000</v>
      </c>
      <c r="L21" s="284">
        <f t="shared" si="41"/>
        <v>480000</v>
      </c>
      <c r="M21" s="284">
        <f t="shared" si="41"/>
        <v>540000</v>
      </c>
      <c r="N21" s="284">
        <f t="shared" si="41"/>
        <v>600000</v>
      </c>
      <c r="O21" s="284">
        <f t="shared" si="41"/>
        <v>660000</v>
      </c>
      <c r="Q21" s="44"/>
      <c r="R21" s="44"/>
      <c r="S21" s="85"/>
      <c r="T21" s="44">
        <f>+D21</f>
        <v>50000</v>
      </c>
      <c r="U21" s="44">
        <f t="shared" ref="U21:AC21" si="42">+E21-D21</f>
        <v>50000</v>
      </c>
      <c r="V21" s="44">
        <f t="shared" si="42"/>
        <v>50000</v>
      </c>
      <c r="W21" s="44">
        <f t="shared" si="42"/>
        <v>50000</v>
      </c>
      <c r="X21" s="44">
        <f t="shared" si="42"/>
        <v>50000</v>
      </c>
      <c r="Y21" s="44">
        <f t="shared" si="42"/>
        <v>50000</v>
      </c>
      <c r="Z21" s="44">
        <f t="shared" si="42"/>
        <v>60000</v>
      </c>
      <c r="AA21" s="44">
        <f t="shared" si="42"/>
        <v>60000</v>
      </c>
      <c r="AB21" s="44">
        <f t="shared" si="42"/>
        <v>60000</v>
      </c>
      <c r="AC21" s="44">
        <f t="shared" si="42"/>
        <v>60000</v>
      </c>
      <c r="AD21" s="44">
        <f t="shared" si="38"/>
        <v>60000</v>
      </c>
      <c r="AE21" s="44">
        <f>+O21-N21</f>
        <v>60000</v>
      </c>
      <c r="AF21" s="44"/>
      <c r="AG21" s="44"/>
      <c r="AI21" s="48">
        <f t="shared" ref="AI21:AU21" si="43">+S21*AI$5</f>
        <v>0</v>
      </c>
      <c r="AJ21" s="48">
        <f t="shared" si="43"/>
        <v>22547.872369746292</v>
      </c>
      <c r="AK21" s="48">
        <f t="shared" si="43"/>
        <v>20834.364903744874</v>
      </c>
      <c r="AL21" s="48">
        <f t="shared" si="43"/>
        <v>19214.021369531209</v>
      </c>
      <c r="AM21" s="48">
        <f t="shared" si="43"/>
        <v>17368.768976067484</v>
      </c>
      <c r="AN21" s="48">
        <f t="shared" si="43"/>
        <v>15999.041473809239</v>
      </c>
      <c r="AO21" s="48">
        <f t="shared" si="43"/>
        <v>13621.7044541878</v>
      </c>
      <c r="AP21" s="48">
        <f t="shared" si="43"/>
        <v>14049.32195374844</v>
      </c>
      <c r="AQ21" s="48">
        <f t="shared" si="43"/>
        <v>11277.044861685823</v>
      </c>
      <c r="AR21" s="48">
        <f t="shared" si="43"/>
        <v>6905.2634891547541</v>
      </c>
      <c r="AS21" s="48">
        <f t="shared" si="43"/>
        <v>3482.534612939734</v>
      </c>
      <c r="AT21" s="48">
        <f t="shared" si="43"/>
        <v>1541.8940674286353</v>
      </c>
      <c r="AU21" s="48">
        <f t="shared" si="43"/>
        <v>0</v>
      </c>
      <c r="AV21" s="44">
        <f>-AF21</f>
        <v>0</v>
      </c>
      <c r="AW21" s="48">
        <f t="shared" si="25"/>
        <v>146841.83253204427</v>
      </c>
    </row>
    <row r="22" spans="2:49" x14ac:dyDescent="0.2">
      <c r="B22" s="100" t="s">
        <v>71</v>
      </c>
      <c r="C22" s="284" t="s">
        <v>48</v>
      </c>
      <c r="D22" s="284">
        <f>+D20*25%</f>
        <v>7500</v>
      </c>
      <c r="E22" s="284">
        <f t="shared" ref="E22:O22" si="44">+E20*25%</f>
        <v>15000</v>
      </c>
      <c r="F22" s="284">
        <f t="shared" si="44"/>
        <v>22500</v>
      </c>
      <c r="G22" s="284">
        <f t="shared" si="44"/>
        <v>30500</v>
      </c>
      <c r="H22" s="284">
        <f t="shared" si="44"/>
        <v>38500</v>
      </c>
      <c r="I22" s="284">
        <f t="shared" si="44"/>
        <v>47500</v>
      </c>
      <c r="J22" s="284">
        <f t="shared" si="44"/>
        <v>56250</v>
      </c>
      <c r="K22" s="284">
        <f t="shared" si="44"/>
        <v>65000</v>
      </c>
      <c r="L22" s="284">
        <f t="shared" si="44"/>
        <v>73750</v>
      </c>
      <c r="M22" s="284">
        <f t="shared" si="44"/>
        <v>82500</v>
      </c>
      <c r="N22" s="284">
        <f t="shared" si="44"/>
        <v>90000</v>
      </c>
      <c r="O22" s="284">
        <f t="shared" si="44"/>
        <v>100000</v>
      </c>
      <c r="Q22" s="44"/>
      <c r="R22" s="44"/>
      <c r="S22" s="85"/>
      <c r="T22" s="44">
        <f t="shared" si="40"/>
        <v>7500</v>
      </c>
      <c r="U22" s="44">
        <f t="shared" si="30"/>
        <v>7500</v>
      </c>
      <c r="V22" s="44">
        <f t="shared" si="3"/>
        <v>7500</v>
      </c>
      <c r="W22" s="44">
        <f t="shared" si="4"/>
        <v>8000</v>
      </c>
      <c r="X22" s="44">
        <f t="shared" si="5"/>
        <v>8000</v>
      </c>
      <c r="Y22" s="44">
        <f t="shared" si="6"/>
        <v>9000</v>
      </c>
      <c r="Z22" s="44">
        <f t="shared" si="7"/>
        <v>8750</v>
      </c>
      <c r="AA22" s="44">
        <f t="shared" si="8"/>
        <v>8750</v>
      </c>
      <c r="AB22" s="44">
        <f t="shared" si="9"/>
        <v>8750</v>
      </c>
      <c r="AC22" s="44">
        <f t="shared" si="10"/>
        <v>8750</v>
      </c>
      <c r="AD22" s="44">
        <f t="shared" si="38"/>
        <v>7500</v>
      </c>
      <c r="AE22" s="44">
        <f t="shared" si="12"/>
        <v>10000</v>
      </c>
      <c r="AF22" s="44"/>
      <c r="AG22" s="44"/>
      <c r="AI22" s="48">
        <f t="shared" si="31"/>
        <v>0</v>
      </c>
      <c r="AJ22" s="48">
        <f t="shared" si="13"/>
        <v>3382.1808554619438</v>
      </c>
      <c r="AK22" s="48">
        <f t="shared" si="14"/>
        <v>3125.1547355617308</v>
      </c>
      <c r="AL22" s="48">
        <f t="shared" si="15"/>
        <v>2882.1032054296816</v>
      </c>
      <c r="AM22" s="48">
        <f t="shared" si="16"/>
        <v>2779.0030361707973</v>
      </c>
      <c r="AN22" s="48">
        <f t="shared" si="17"/>
        <v>2559.8466358094784</v>
      </c>
      <c r="AO22" s="48">
        <f t="shared" si="18"/>
        <v>2451.9068017538038</v>
      </c>
      <c r="AP22" s="48">
        <f t="shared" si="19"/>
        <v>2048.8594515883142</v>
      </c>
      <c r="AQ22" s="48">
        <f t="shared" si="20"/>
        <v>1644.5690423291826</v>
      </c>
      <c r="AR22" s="48">
        <f t="shared" si="21"/>
        <v>1007.0175921684016</v>
      </c>
      <c r="AS22" s="48">
        <f t="shared" si="22"/>
        <v>507.8696310537112</v>
      </c>
      <c r="AT22" s="48">
        <f t="shared" si="23"/>
        <v>192.73675842857941</v>
      </c>
      <c r="AU22" s="48">
        <f t="shared" si="24"/>
        <v>0</v>
      </c>
      <c r="AV22" s="44">
        <f t="shared" si="32"/>
        <v>0</v>
      </c>
      <c r="AW22" s="48">
        <f t="shared" si="25"/>
        <v>22581.247745755623</v>
      </c>
    </row>
    <row r="23" spans="2:49" x14ac:dyDescent="0.2">
      <c r="B23" s="100" t="s">
        <v>61</v>
      </c>
      <c r="C23" s="284" t="s">
        <v>48</v>
      </c>
      <c r="D23" s="284">
        <f>+K54</f>
        <v>8000</v>
      </c>
      <c r="E23" s="284">
        <f t="shared" ref="E23:O23" si="45">+D23+$K$54</f>
        <v>16000</v>
      </c>
      <c r="F23" s="284">
        <f t="shared" si="45"/>
        <v>24000</v>
      </c>
      <c r="G23" s="284">
        <f t="shared" si="45"/>
        <v>32000</v>
      </c>
      <c r="H23" s="284">
        <f t="shared" si="45"/>
        <v>40000</v>
      </c>
      <c r="I23" s="284">
        <f t="shared" si="45"/>
        <v>48000</v>
      </c>
      <c r="J23" s="284">
        <f t="shared" si="45"/>
        <v>56000</v>
      </c>
      <c r="K23" s="284">
        <f t="shared" si="45"/>
        <v>64000</v>
      </c>
      <c r="L23" s="284">
        <f t="shared" si="45"/>
        <v>72000</v>
      </c>
      <c r="M23" s="284">
        <f t="shared" si="45"/>
        <v>80000</v>
      </c>
      <c r="N23" s="284">
        <f t="shared" si="45"/>
        <v>88000</v>
      </c>
      <c r="O23" s="284">
        <f t="shared" si="45"/>
        <v>96000</v>
      </c>
      <c r="Q23" s="44"/>
      <c r="R23" s="44"/>
      <c r="S23" s="85"/>
      <c r="T23" s="44">
        <f t="shared" si="40"/>
        <v>8000</v>
      </c>
      <c r="U23" s="44">
        <f t="shared" si="30"/>
        <v>8000</v>
      </c>
      <c r="V23" s="44">
        <f t="shared" si="3"/>
        <v>8000</v>
      </c>
      <c r="W23" s="44">
        <f t="shared" si="4"/>
        <v>8000</v>
      </c>
      <c r="X23" s="44">
        <f t="shared" si="5"/>
        <v>8000</v>
      </c>
      <c r="Y23" s="44">
        <f t="shared" si="6"/>
        <v>8000</v>
      </c>
      <c r="Z23" s="44">
        <f t="shared" si="7"/>
        <v>8000</v>
      </c>
      <c r="AA23" s="44">
        <f t="shared" si="8"/>
        <v>8000</v>
      </c>
      <c r="AB23" s="44">
        <f t="shared" si="9"/>
        <v>8000</v>
      </c>
      <c r="AC23" s="44">
        <f t="shared" si="10"/>
        <v>8000</v>
      </c>
      <c r="AD23" s="44">
        <f t="shared" si="38"/>
        <v>8000</v>
      </c>
      <c r="AE23" s="44">
        <f t="shared" si="12"/>
        <v>8000</v>
      </c>
      <c r="AF23" s="44"/>
      <c r="AG23" s="44"/>
      <c r="AI23" s="48">
        <f t="shared" si="31"/>
        <v>0</v>
      </c>
      <c r="AJ23" s="48">
        <f t="shared" si="13"/>
        <v>3607.6595791594068</v>
      </c>
      <c r="AK23" s="48">
        <f t="shared" si="14"/>
        <v>3333.4983845991796</v>
      </c>
      <c r="AL23" s="48">
        <f t="shared" si="15"/>
        <v>3074.2434191249936</v>
      </c>
      <c r="AM23" s="48">
        <f t="shared" si="16"/>
        <v>2779.0030361707973</v>
      </c>
      <c r="AN23" s="48">
        <f t="shared" si="17"/>
        <v>2559.8466358094784</v>
      </c>
      <c r="AO23" s="48">
        <f t="shared" si="18"/>
        <v>2179.4727126700482</v>
      </c>
      <c r="AP23" s="48">
        <f t="shared" si="19"/>
        <v>1873.2429271664587</v>
      </c>
      <c r="AQ23" s="48">
        <f t="shared" si="20"/>
        <v>1503.6059815581098</v>
      </c>
      <c r="AR23" s="48">
        <f t="shared" si="21"/>
        <v>920.70179855396714</v>
      </c>
      <c r="AS23" s="48">
        <f t="shared" si="22"/>
        <v>464.33794839196452</v>
      </c>
      <c r="AT23" s="48">
        <f t="shared" si="23"/>
        <v>205.58587565715135</v>
      </c>
      <c r="AU23" s="48">
        <f t="shared" si="24"/>
        <v>0</v>
      </c>
      <c r="AV23" s="44">
        <f t="shared" si="32"/>
        <v>0</v>
      </c>
      <c r="AW23" s="48">
        <f t="shared" si="25"/>
        <v>22501.198298861556</v>
      </c>
    </row>
    <row r="24" spans="2:49" x14ac:dyDescent="0.2">
      <c r="B24" s="100" t="s">
        <v>275</v>
      </c>
      <c r="C24" s="284" t="s">
        <v>48</v>
      </c>
      <c r="D24" s="284">
        <v>0</v>
      </c>
      <c r="E24" s="284">
        <v>-2000</v>
      </c>
      <c r="F24" s="284">
        <v>-4500</v>
      </c>
      <c r="G24" s="284">
        <v>-7000</v>
      </c>
      <c r="H24" s="284">
        <v>-9000</v>
      </c>
      <c r="I24" s="284">
        <v>-9000</v>
      </c>
      <c r="J24" s="284">
        <v>-9000</v>
      </c>
      <c r="K24" s="284">
        <v>-9000</v>
      </c>
      <c r="L24" s="284">
        <v>-9000</v>
      </c>
      <c r="M24" s="284">
        <v>-9000</v>
      </c>
      <c r="N24" s="284">
        <v>-9000</v>
      </c>
      <c r="O24" s="284">
        <v>-9000</v>
      </c>
      <c r="Q24" s="44"/>
      <c r="R24" s="44"/>
      <c r="S24" s="85"/>
      <c r="T24" s="44">
        <f t="shared" si="40"/>
        <v>0</v>
      </c>
      <c r="U24" s="44">
        <f t="shared" si="30"/>
        <v>-2000</v>
      </c>
      <c r="V24" s="44">
        <f t="shared" si="3"/>
        <v>-2500</v>
      </c>
      <c r="W24" s="44">
        <f t="shared" si="4"/>
        <v>-2500</v>
      </c>
      <c r="X24" s="44">
        <f t="shared" si="5"/>
        <v>-2000</v>
      </c>
      <c r="Y24" s="44">
        <f t="shared" si="6"/>
        <v>0</v>
      </c>
      <c r="Z24" s="44">
        <f t="shared" si="7"/>
        <v>0</v>
      </c>
      <c r="AA24" s="44">
        <f t="shared" si="8"/>
        <v>0</v>
      </c>
      <c r="AB24" s="44">
        <f t="shared" si="9"/>
        <v>0</v>
      </c>
      <c r="AC24" s="44">
        <f t="shared" si="10"/>
        <v>0</v>
      </c>
      <c r="AD24" s="44">
        <f t="shared" si="38"/>
        <v>0</v>
      </c>
      <c r="AE24" s="44">
        <f>+O24-N24</f>
        <v>0</v>
      </c>
      <c r="AF24" s="44"/>
      <c r="AG24" s="44"/>
      <c r="AI24" s="48">
        <f t="shared" si="31"/>
        <v>0</v>
      </c>
      <c r="AJ24" s="48">
        <f t="shared" si="13"/>
        <v>0</v>
      </c>
      <c r="AK24" s="48">
        <f t="shared" si="14"/>
        <v>-833.37459614979491</v>
      </c>
      <c r="AL24" s="48">
        <f t="shared" si="15"/>
        <v>-960.70106847656041</v>
      </c>
      <c r="AM24" s="48">
        <f t="shared" si="16"/>
        <v>-868.43844880337417</v>
      </c>
      <c r="AN24" s="48">
        <f t="shared" si="17"/>
        <v>-639.96165895236959</v>
      </c>
      <c r="AO24" s="48">
        <f t="shared" si="18"/>
        <v>0</v>
      </c>
      <c r="AP24" s="48">
        <f t="shared" si="19"/>
        <v>0</v>
      </c>
      <c r="AQ24" s="48">
        <f t="shared" si="20"/>
        <v>0</v>
      </c>
      <c r="AR24" s="48">
        <f t="shared" si="21"/>
        <v>0</v>
      </c>
      <c r="AS24" s="48">
        <f t="shared" si="22"/>
        <v>0</v>
      </c>
      <c r="AT24" s="48">
        <f t="shared" si="23"/>
        <v>0</v>
      </c>
      <c r="AU24" s="48">
        <f t="shared" si="24"/>
        <v>0</v>
      </c>
      <c r="AV24" s="44"/>
      <c r="AW24" s="48">
        <f t="shared" si="25"/>
        <v>-3302.4757723820994</v>
      </c>
    </row>
    <row r="25" spans="2:49" x14ac:dyDescent="0.2">
      <c r="B25" s="100" t="s">
        <v>170</v>
      </c>
      <c r="C25" s="99" t="s">
        <v>48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99">
        <f>-SUM(O19:O24)*30%</f>
        <v>51900</v>
      </c>
      <c r="Q25" s="79"/>
      <c r="R25" s="79"/>
      <c r="S25" s="86"/>
      <c r="T25" s="79">
        <f t="shared" si="40"/>
        <v>0</v>
      </c>
      <c r="U25" s="79">
        <f t="shared" si="30"/>
        <v>0</v>
      </c>
      <c r="V25" s="79">
        <v>0</v>
      </c>
      <c r="W25" s="79">
        <v>0</v>
      </c>
      <c r="X25" s="79">
        <v>0</v>
      </c>
      <c r="Y25" s="79">
        <v>0</v>
      </c>
      <c r="Z25" s="79">
        <v>0</v>
      </c>
      <c r="AA25" s="79">
        <v>0</v>
      </c>
      <c r="AB25" s="79">
        <v>0</v>
      </c>
      <c r="AC25" s="79">
        <v>0</v>
      </c>
      <c r="AD25" s="79">
        <v>0</v>
      </c>
      <c r="AE25" s="79">
        <f t="shared" si="12"/>
        <v>51900</v>
      </c>
      <c r="AF25" s="44"/>
      <c r="AG25" s="44"/>
      <c r="AI25" s="48"/>
      <c r="AJ25" s="48">
        <f t="shared" si="13"/>
        <v>0</v>
      </c>
      <c r="AK25" s="48">
        <f t="shared" si="14"/>
        <v>0</v>
      </c>
      <c r="AL25" s="48">
        <f t="shared" si="15"/>
        <v>0</v>
      </c>
      <c r="AM25" s="48">
        <f t="shared" si="16"/>
        <v>0</v>
      </c>
      <c r="AN25" s="48">
        <f t="shared" si="17"/>
        <v>0</v>
      </c>
      <c r="AO25" s="48">
        <f t="shared" si="18"/>
        <v>0</v>
      </c>
      <c r="AP25" s="48">
        <f t="shared" si="19"/>
        <v>0</v>
      </c>
      <c r="AQ25" s="48">
        <f t="shared" si="20"/>
        <v>0</v>
      </c>
      <c r="AR25" s="48">
        <f t="shared" si="21"/>
        <v>0</v>
      </c>
      <c r="AS25" s="48">
        <f t="shared" si="22"/>
        <v>0</v>
      </c>
      <c r="AT25" s="48">
        <f t="shared" si="23"/>
        <v>0</v>
      </c>
      <c r="AU25" s="48">
        <f t="shared" si="24"/>
        <v>0</v>
      </c>
      <c r="AV25" s="48">
        <f>+AF25*AV$5</f>
        <v>0</v>
      </c>
      <c r="AW25" s="48">
        <f t="shared" si="25"/>
        <v>0</v>
      </c>
    </row>
    <row r="26" spans="2:49" x14ac:dyDescent="0.2">
      <c r="B26" s="43" t="s">
        <v>60</v>
      </c>
      <c r="C26" s="44">
        <f t="shared" ref="C26:N26" si="46">SUM(C7:C25)</f>
        <v>0</v>
      </c>
      <c r="D26" s="44">
        <f t="shared" si="46"/>
        <v>0</v>
      </c>
      <c r="E26" s="44">
        <f t="shared" si="46"/>
        <v>0</v>
      </c>
      <c r="F26" s="44">
        <f t="shared" si="46"/>
        <v>0</v>
      </c>
      <c r="G26" s="44">
        <f t="shared" si="46"/>
        <v>0</v>
      </c>
      <c r="H26" s="44">
        <f t="shared" si="46"/>
        <v>0</v>
      </c>
      <c r="I26" s="44">
        <f t="shared" si="46"/>
        <v>0</v>
      </c>
      <c r="J26" s="44">
        <f t="shared" si="46"/>
        <v>0</v>
      </c>
      <c r="K26" s="44">
        <f t="shared" si="46"/>
        <v>0</v>
      </c>
      <c r="L26" s="44">
        <f t="shared" si="46"/>
        <v>0</v>
      </c>
      <c r="M26" s="44">
        <f t="shared" si="46"/>
        <v>0</v>
      </c>
      <c r="N26" s="44">
        <f t="shared" si="46"/>
        <v>0</v>
      </c>
      <c r="O26" s="44">
        <f>SUM(O7:O25)</f>
        <v>0</v>
      </c>
      <c r="Q26" s="44">
        <f>SUM(Q7:Q25)</f>
        <v>0</v>
      </c>
      <c r="R26" s="44">
        <f>SUM(R7:R25)</f>
        <v>0</v>
      </c>
      <c r="S26" s="44">
        <f>SUM(S7:S25)</f>
        <v>0</v>
      </c>
      <c r="T26" s="44">
        <f t="shared" ref="T26:AE26" si="47">SUM(T7:T25)</f>
        <v>0</v>
      </c>
      <c r="U26" s="44">
        <f t="shared" si="47"/>
        <v>0</v>
      </c>
      <c r="V26" s="44">
        <f t="shared" si="47"/>
        <v>0</v>
      </c>
      <c r="W26" s="44">
        <f t="shared" si="47"/>
        <v>0</v>
      </c>
      <c r="X26" s="44">
        <f t="shared" si="47"/>
        <v>0</v>
      </c>
      <c r="Y26" s="44">
        <f t="shared" si="47"/>
        <v>0</v>
      </c>
      <c r="Z26" s="44">
        <f t="shared" si="47"/>
        <v>0</v>
      </c>
      <c r="AA26" s="44">
        <f t="shared" si="47"/>
        <v>0</v>
      </c>
      <c r="AB26" s="44">
        <f t="shared" si="47"/>
        <v>0</v>
      </c>
      <c r="AC26" s="44">
        <f t="shared" si="47"/>
        <v>0</v>
      </c>
      <c r="AD26" s="44">
        <f t="shared" si="47"/>
        <v>0</v>
      </c>
      <c r="AE26" s="44">
        <f t="shared" si="47"/>
        <v>0</v>
      </c>
      <c r="AI26" s="44">
        <f>SUM(AI7:AI24)</f>
        <v>2.9103830456733704E-11</v>
      </c>
      <c r="AJ26" s="44">
        <f t="shared" ref="AJ26:AU26" si="48">SUM(AJ7:AJ24)</f>
        <v>4.5474735088646412E-13</v>
      </c>
      <c r="AK26" s="44">
        <f t="shared" si="48"/>
        <v>0</v>
      </c>
      <c r="AL26" s="44">
        <f t="shared" si="48"/>
        <v>0</v>
      </c>
      <c r="AM26" s="44">
        <f t="shared" si="48"/>
        <v>0</v>
      </c>
      <c r="AN26" s="44">
        <f t="shared" si="48"/>
        <v>-4.7748471843078732E-12</v>
      </c>
      <c r="AO26" s="44">
        <f t="shared" si="48"/>
        <v>3.637978807091713E-12</v>
      </c>
      <c r="AP26" s="44">
        <f t="shared" si="48"/>
        <v>2.7284841053187847E-11</v>
      </c>
      <c r="AQ26" s="44">
        <f t="shared" si="48"/>
        <v>4.5474735088646412E-13</v>
      </c>
      <c r="AR26" s="44">
        <f t="shared" si="48"/>
        <v>-3.4106051316484809E-13</v>
      </c>
      <c r="AS26" s="44">
        <f t="shared" si="48"/>
        <v>6.8212102632969618E-13</v>
      </c>
      <c r="AT26" s="44">
        <f t="shared" si="48"/>
        <v>8.5265128291212022E-14</v>
      </c>
      <c r="AU26" s="44">
        <f t="shared" si="48"/>
        <v>0</v>
      </c>
      <c r="AW26" s="48">
        <f t="shared" si="25"/>
        <v>5.6587623475934379E-11</v>
      </c>
    </row>
    <row r="27" spans="2:49" x14ac:dyDescent="0.2"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AW27" s="48">
        <f>+AW7+AW8+AW10+AW13</f>
        <v>61779.888376994611</v>
      </c>
    </row>
    <row r="28" spans="2:49" hidden="1" x14ac:dyDescent="0.2">
      <c r="B28" s="45" t="s">
        <v>106</v>
      </c>
      <c r="C28" s="74"/>
    </row>
    <row r="29" spans="2:49" hidden="1" x14ac:dyDescent="0.2">
      <c r="B29" s="45"/>
      <c r="C29" s="7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</row>
    <row r="30" spans="2:49" hidden="1" x14ac:dyDescent="0.2">
      <c r="B30" s="45"/>
      <c r="C30" s="74"/>
    </row>
    <row r="31" spans="2:49" ht="13.15" hidden="1" customHeight="1" x14ac:dyDescent="0.2">
      <c r="B31" s="288" t="s">
        <v>128</v>
      </c>
      <c r="C31" s="288"/>
      <c r="D31" s="288"/>
      <c r="E31" s="288"/>
      <c r="F31" s="288"/>
      <c r="G31" s="288"/>
      <c r="H31" s="288"/>
      <c r="I31" s="288"/>
      <c r="J31" s="288"/>
      <c r="K31" s="288"/>
      <c r="L31" s="97"/>
      <c r="M31" s="97"/>
      <c r="N31" s="97"/>
      <c r="O31" s="97"/>
    </row>
    <row r="32" spans="2:49" hidden="1" x14ac:dyDescent="0.2"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97"/>
      <c r="M32" s="97"/>
      <c r="N32" s="97"/>
      <c r="O32" s="97"/>
    </row>
    <row r="33" spans="2:23" hidden="1" x14ac:dyDescent="0.2">
      <c r="B33" s="43" t="s">
        <v>112</v>
      </c>
      <c r="V33" s="43" t="s">
        <v>63</v>
      </c>
      <c r="W33" s="49">
        <f>+Indices!C304</f>
        <v>120.994</v>
      </c>
    </row>
    <row r="34" spans="2:23" hidden="1" x14ac:dyDescent="0.2">
      <c r="B34" s="43" t="s">
        <v>133</v>
      </c>
    </row>
    <row r="35" spans="2:23" hidden="1" x14ac:dyDescent="0.2"/>
    <row r="36" spans="2:23" hidden="1" x14ac:dyDescent="0.2">
      <c r="B36" s="43" t="s">
        <v>65</v>
      </c>
      <c r="C36" s="48">
        <f>+C11</f>
        <v>60000</v>
      </c>
    </row>
    <row r="37" spans="2:23" hidden="1" x14ac:dyDescent="0.2">
      <c r="B37" s="43" t="s">
        <v>66</v>
      </c>
      <c r="C37" s="48">
        <v>70000</v>
      </c>
    </row>
    <row r="38" spans="2:23" hidden="1" x14ac:dyDescent="0.2">
      <c r="B38" s="43" t="s">
        <v>117</v>
      </c>
      <c r="C38" s="48">
        <v>120000</v>
      </c>
    </row>
    <row r="39" spans="2:23" hidden="1" x14ac:dyDescent="0.2">
      <c r="B39" s="43" t="s">
        <v>118</v>
      </c>
      <c r="C39" s="48">
        <v>100000</v>
      </c>
    </row>
    <row r="40" spans="2:23" hidden="1" x14ac:dyDescent="0.2">
      <c r="B40" s="43" t="s">
        <v>129</v>
      </c>
      <c r="C40" s="48">
        <f>10000*12</f>
        <v>120000</v>
      </c>
      <c r="D40" s="43" t="s">
        <v>134</v>
      </c>
    </row>
    <row r="41" spans="2:23" hidden="1" x14ac:dyDescent="0.2">
      <c r="B41" s="43" t="s">
        <v>61</v>
      </c>
      <c r="C41" s="48">
        <v>96000</v>
      </c>
    </row>
    <row r="42" spans="2:23" hidden="1" x14ac:dyDescent="0.2">
      <c r="B42" s="43" t="s">
        <v>67</v>
      </c>
      <c r="C42" s="48">
        <f>-O11</f>
        <v>-70000</v>
      </c>
    </row>
    <row r="43" spans="2:23" hidden="1" x14ac:dyDescent="0.2">
      <c r="B43" s="43" t="s">
        <v>68</v>
      </c>
      <c r="C43" s="48">
        <f>SUM(C36:C42)</f>
        <v>496000</v>
      </c>
      <c r="D43" s="44"/>
    </row>
    <row r="44" spans="2:23" hidden="1" x14ac:dyDescent="0.2">
      <c r="B44" s="43" t="s">
        <v>60</v>
      </c>
      <c r="C44" s="48">
        <f>+C43-O20-O23</f>
        <v>0</v>
      </c>
    </row>
    <row r="45" spans="2:23" hidden="1" x14ac:dyDescent="0.2">
      <c r="C45" s="48"/>
    </row>
    <row r="46" spans="2:23" hidden="1" x14ac:dyDescent="0.2">
      <c r="B46" s="43" t="s">
        <v>135</v>
      </c>
      <c r="C46" s="48"/>
    </row>
    <row r="47" spans="2:23" hidden="1" x14ac:dyDescent="0.2">
      <c r="C47" s="48"/>
    </row>
    <row r="48" spans="2:23" hidden="1" x14ac:dyDescent="0.2">
      <c r="B48" s="43" t="s">
        <v>126</v>
      </c>
      <c r="C48" s="48"/>
    </row>
    <row r="49" spans="1:13" hidden="1" x14ac:dyDescent="0.2">
      <c r="C49" s="48"/>
    </row>
    <row r="50" spans="1:13" s="75" customFormat="1" ht="36" hidden="1" customHeight="1" x14ac:dyDescent="0.2">
      <c r="B50" s="279" t="s">
        <v>136</v>
      </c>
      <c r="C50" s="279" t="s">
        <v>107</v>
      </c>
      <c r="D50" s="76" t="s">
        <v>108</v>
      </c>
      <c r="E50" s="279" t="s">
        <v>109</v>
      </c>
      <c r="F50" s="76" t="s">
        <v>110</v>
      </c>
      <c r="G50" s="76" t="s">
        <v>347</v>
      </c>
      <c r="H50" s="76" t="s">
        <v>348</v>
      </c>
      <c r="I50" s="76" t="s">
        <v>349</v>
      </c>
      <c r="J50" s="76" t="s">
        <v>350</v>
      </c>
      <c r="K50" s="76" t="s">
        <v>351</v>
      </c>
      <c r="L50" s="76" t="s">
        <v>352</v>
      </c>
      <c r="M50" s="279" t="s">
        <v>114</v>
      </c>
    </row>
    <row r="51" spans="1:13" hidden="1" x14ac:dyDescent="0.2">
      <c r="B51" s="43" t="s">
        <v>111</v>
      </c>
      <c r="C51" s="48">
        <f>120000*4</f>
        <v>480000</v>
      </c>
      <c r="D51" s="73">
        <v>42614</v>
      </c>
      <c r="E51" s="73">
        <v>42644</v>
      </c>
      <c r="F51" s="43">
        <f>5*12</f>
        <v>60</v>
      </c>
      <c r="G51" s="43">
        <f>12+3</f>
        <v>15</v>
      </c>
      <c r="H51" s="43">
        <f>+G51+12</f>
        <v>27</v>
      </c>
      <c r="I51" s="44">
        <f>(G51/F51)*C51</f>
        <v>120000</v>
      </c>
      <c r="J51" s="44">
        <f>+C51-I51</f>
        <v>360000</v>
      </c>
      <c r="K51" s="44">
        <f>+L51-I51</f>
        <v>96000</v>
      </c>
      <c r="L51" s="48">
        <f>+C51*(H51/F51)</f>
        <v>216000</v>
      </c>
      <c r="M51" s="48">
        <f>+C51-L51</f>
        <v>264000</v>
      </c>
    </row>
    <row r="52" spans="1:13" hidden="1" x14ac:dyDescent="0.2">
      <c r="B52" s="61" t="s">
        <v>116</v>
      </c>
      <c r="C52" s="77">
        <v>600000</v>
      </c>
      <c r="D52" s="78">
        <v>43282</v>
      </c>
      <c r="E52" s="94"/>
      <c r="F52" s="61"/>
      <c r="G52" s="61"/>
      <c r="H52" s="61"/>
      <c r="I52" s="79"/>
      <c r="J52" s="79"/>
      <c r="K52" s="79"/>
      <c r="L52" s="77"/>
      <c r="M52" s="77">
        <f>+C52</f>
        <v>600000</v>
      </c>
    </row>
    <row r="53" spans="1:13" hidden="1" x14ac:dyDescent="0.2">
      <c r="B53" s="43" t="s">
        <v>115</v>
      </c>
      <c r="C53" s="44">
        <f>+SUM(C51:C52)</f>
        <v>1080000</v>
      </c>
      <c r="I53" s="44">
        <f>+SUM(I51:I51)</f>
        <v>120000</v>
      </c>
      <c r="J53" s="44">
        <f>+SUM(J51:J51)</f>
        <v>360000</v>
      </c>
      <c r="K53" s="44">
        <f>+SUM(K51:K51)</f>
        <v>96000</v>
      </c>
      <c r="L53" s="44">
        <f>+SUM(L51:L51)</f>
        <v>216000</v>
      </c>
      <c r="M53" s="44">
        <f>+SUM(M51:M52)</f>
        <v>864000</v>
      </c>
    </row>
    <row r="54" spans="1:13" hidden="1" x14ac:dyDescent="0.2">
      <c r="K54" s="77">
        <f>+K53/12</f>
        <v>8000</v>
      </c>
      <c r="L54" s="101" t="s">
        <v>137</v>
      </c>
    </row>
    <row r="55" spans="1:13" hidden="1" x14ac:dyDescent="0.2">
      <c r="K55" s="81"/>
      <c r="L55" s="186"/>
    </row>
    <row r="56" spans="1:13" hidden="1" x14ac:dyDescent="0.2">
      <c r="B56" s="43" t="s">
        <v>211</v>
      </c>
      <c r="K56" s="81"/>
      <c r="L56" s="186"/>
    </row>
    <row r="57" spans="1:13" x14ac:dyDescent="0.2">
      <c r="K57" s="81"/>
      <c r="L57" s="186"/>
    </row>
    <row r="59" spans="1:13" x14ac:dyDescent="0.2">
      <c r="B59" s="95" t="s">
        <v>127</v>
      </c>
    </row>
    <row r="61" spans="1:13" x14ac:dyDescent="0.2">
      <c r="A61" s="45" t="s">
        <v>89</v>
      </c>
      <c r="B61" s="45" t="s">
        <v>76</v>
      </c>
    </row>
    <row r="63" spans="1:13" x14ac:dyDescent="0.2">
      <c r="C63" s="45" t="s">
        <v>77</v>
      </c>
      <c r="D63" s="45" t="s">
        <v>78</v>
      </c>
      <c r="E63" s="45" t="s">
        <v>122</v>
      </c>
      <c r="F63" s="45" t="s">
        <v>63</v>
      </c>
      <c r="G63" s="45" t="s">
        <v>81</v>
      </c>
      <c r="H63" s="45" t="s">
        <v>62</v>
      </c>
      <c r="I63" s="45" t="s">
        <v>82</v>
      </c>
      <c r="J63" s="45" t="s">
        <v>87</v>
      </c>
    </row>
    <row r="64" spans="1:13" x14ac:dyDescent="0.2">
      <c r="B64" s="43" t="str">
        <f>+B7</f>
        <v>Efectivo y equivalentes</v>
      </c>
      <c r="C64" s="48">
        <f>+C7</f>
        <v>10000</v>
      </c>
      <c r="D64" s="43" t="s">
        <v>79</v>
      </c>
      <c r="I64" s="48">
        <f>+C64</f>
        <v>10000</v>
      </c>
      <c r="J64" s="44">
        <f>+I64-C64</f>
        <v>0</v>
      </c>
    </row>
    <row r="65" spans="2:10" x14ac:dyDescent="0.2">
      <c r="B65" s="43" t="str">
        <f>+B8</f>
        <v>Creditos por venta $</v>
      </c>
      <c r="C65" s="48">
        <f>+C8</f>
        <v>180000</v>
      </c>
      <c r="D65" s="43" t="s">
        <v>79</v>
      </c>
      <c r="I65" s="48">
        <f>+C65</f>
        <v>180000</v>
      </c>
      <c r="J65" s="44">
        <f>+I65-C65</f>
        <v>0</v>
      </c>
    </row>
    <row r="66" spans="2:10" x14ac:dyDescent="0.2">
      <c r="B66" s="43" t="s">
        <v>121</v>
      </c>
      <c r="C66" s="48">
        <f>+C10</f>
        <v>375000</v>
      </c>
      <c r="D66" s="43" t="s">
        <v>79</v>
      </c>
      <c r="I66" s="48">
        <f>+C66</f>
        <v>375000</v>
      </c>
      <c r="J66" s="44"/>
    </row>
    <row r="67" spans="2:10" x14ac:dyDescent="0.2">
      <c r="B67" s="43" t="str">
        <f>+B11</f>
        <v>Inventarios</v>
      </c>
      <c r="C67" s="48">
        <f>+C11</f>
        <v>60000</v>
      </c>
      <c r="D67" s="43" t="s">
        <v>80</v>
      </c>
      <c r="E67" s="73">
        <v>43070</v>
      </c>
      <c r="F67" s="47">
        <f>+Indices!C305</f>
        <v>124.79559999999999</v>
      </c>
      <c r="G67" s="43">
        <f>+Indices!C305</f>
        <v>124.79559999999999</v>
      </c>
      <c r="H67" s="49">
        <f>+G67/F67</f>
        <v>1</v>
      </c>
      <c r="I67" s="48">
        <f>+C67*H67</f>
        <v>60000</v>
      </c>
      <c r="J67" s="44">
        <f>+I67-C67</f>
        <v>0</v>
      </c>
    </row>
    <row r="68" spans="2:10" x14ac:dyDescent="0.2">
      <c r="B68" s="43" t="str">
        <f>+B12</f>
        <v>Propiedad, planta y equipo</v>
      </c>
      <c r="C68" s="48">
        <f>+C12</f>
        <v>360000</v>
      </c>
      <c r="D68" s="43" t="s">
        <v>80</v>
      </c>
      <c r="H68" s="49"/>
      <c r="I68" s="48">
        <f>+I80</f>
        <v>460586.75257179636</v>
      </c>
      <c r="J68" s="44">
        <f>+I68-C68</f>
        <v>100586.75257179636</v>
      </c>
    </row>
    <row r="69" spans="2:10" x14ac:dyDescent="0.2">
      <c r="B69" s="43" t="str">
        <f>+B13</f>
        <v>Proveedores</v>
      </c>
      <c r="C69" s="48">
        <f>+C13</f>
        <v>-237000</v>
      </c>
      <c r="D69" s="43" t="s">
        <v>79</v>
      </c>
      <c r="H69" s="49"/>
      <c r="I69" s="48">
        <f>+C69</f>
        <v>-237000</v>
      </c>
      <c r="J69" s="44">
        <f>+I69-C69</f>
        <v>0</v>
      </c>
    </row>
    <row r="70" spans="2:10" x14ac:dyDescent="0.2">
      <c r="B70" s="43" t="s">
        <v>168</v>
      </c>
      <c r="C70" s="48">
        <v>0</v>
      </c>
      <c r="D70" s="43" t="s">
        <v>80</v>
      </c>
      <c r="H70" s="49"/>
      <c r="I70" s="48">
        <f>-J68*30%</f>
        <v>-30176.025771538905</v>
      </c>
      <c r="J70" s="44">
        <f>I70</f>
        <v>-30176.025771538905</v>
      </c>
    </row>
    <row r="71" spans="2:10" x14ac:dyDescent="0.2">
      <c r="B71" s="43" t="str">
        <f>+B16</f>
        <v>Capital social</v>
      </c>
      <c r="C71" s="48">
        <f>+C16</f>
        <v>-500000</v>
      </c>
      <c r="D71" s="43" t="s">
        <v>80</v>
      </c>
      <c r="E71" s="73">
        <v>42583</v>
      </c>
      <c r="F71" s="47">
        <f>+Indices!C289</f>
        <v>97.153090150688755</v>
      </c>
      <c r="G71" s="43">
        <f>+G67</f>
        <v>124.79559999999999</v>
      </c>
      <c r="H71" s="49">
        <f>+G71/F71</f>
        <v>1.2845252766168989</v>
      </c>
      <c r="I71" s="48">
        <f>+C71*H71</f>
        <v>-642262.63830844942</v>
      </c>
      <c r="J71" s="44">
        <f>+I71-C71</f>
        <v>-142262.63830844942</v>
      </c>
    </row>
    <row r="72" spans="2:10" x14ac:dyDescent="0.2">
      <c r="B72" s="43" t="str">
        <f>+B18</f>
        <v>RNA</v>
      </c>
      <c r="C72" s="48">
        <f>+C18</f>
        <v>-248000</v>
      </c>
      <c r="D72" s="43" t="s">
        <v>80</v>
      </c>
      <c r="I72" s="48">
        <f>+C72-SUM(J64:J71)</f>
        <v>-176148.08849180804</v>
      </c>
      <c r="J72" s="44">
        <f>+I72-C72</f>
        <v>71851.911508191959</v>
      </c>
    </row>
    <row r="73" spans="2:10" x14ac:dyDescent="0.2">
      <c r="I73" s="48"/>
    </row>
    <row r="74" spans="2:10" x14ac:dyDescent="0.2">
      <c r="C74" s="44">
        <f>+SUM(C64:C72)</f>
        <v>0</v>
      </c>
      <c r="I74" s="48">
        <f>+SUM(I64:I72)</f>
        <v>0</v>
      </c>
    </row>
    <row r="76" spans="2:10" x14ac:dyDescent="0.2">
      <c r="B76" s="52" t="s">
        <v>83</v>
      </c>
      <c r="C76" s="53"/>
      <c r="D76" s="53"/>
      <c r="E76" s="53"/>
      <c r="F76" s="53"/>
      <c r="G76" s="53"/>
      <c r="H76" s="53"/>
      <c r="I76" s="54"/>
    </row>
    <row r="77" spans="2:10" x14ac:dyDescent="0.2">
      <c r="B77" s="55"/>
      <c r="C77" s="64" t="str">
        <f>+C63</f>
        <v>Nominal</v>
      </c>
      <c r="D77" s="64"/>
      <c r="E77" s="64" t="s">
        <v>122</v>
      </c>
      <c r="F77" s="64" t="str">
        <f>+F63</f>
        <v>Indice</v>
      </c>
      <c r="G77" s="64" t="str">
        <f>+G63</f>
        <v>Indice al 31.12.17</v>
      </c>
      <c r="H77" s="64" t="str">
        <f>+H63</f>
        <v>Coeficiente</v>
      </c>
      <c r="I77" s="65" t="str">
        <f>+I63</f>
        <v>Valor ajustado</v>
      </c>
    </row>
    <row r="78" spans="2:10" x14ac:dyDescent="0.2">
      <c r="B78" s="55" t="s">
        <v>84</v>
      </c>
      <c r="C78" s="81">
        <f>+C51</f>
        <v>480000</v>
      </c>
      <c r="D78" s="56"/>
      <c r="E78" s="82">
        <f>+D51</f>
        <v>42614</v>
      </c>
      <c r="F78" s="58">
        <f>+Indices!C290</f>
        <v>97.541702511291518</v>
      </c>
      <c r="G78" s="254">
        <f>+G67</f>
        <v>124.79559999999999</v>
      </c>
      <c r="H78" s="170">
        <f>+G78/F78</f>
        <v>1.2794076460327677</v>
      </c>
      <c r="I78" s="59">
        <f>+C78*H78</f>
        <v>614115.67009572848</v>
      </c>
    </row>
    <row r="79" spans="2:10" x14ac:dyDescent="0.2">
      <c r="B79" s="55" t="s">
        <v>85</v>
      </c>
      <c r="C79" s="81">
        <f>-I51</f>
        <v>-120000</v>
      </c>
      <c r="D79" s="56"/>
      <c r="E79" s="82">
        <f t="shared" ref="E79:G80" si="49">+E78</f>
        <v>42614</v>
      </c>
      <c r="F79" s="58">
        <f t="shared" si="49"/>
        <v>97.541702511291518</v>
      </c>
      <c r="G79" s="56">
        <f t="shared" si="49"/>
        <v>124.79559999999999</v>
      </c>
      <c r="H79" s="66">
        <f>+G79/F79</f>
        <v>1.2794076460327677</v>
      </c>
      <c r="I79" s="59">
        <f>+C79*H79</f>
        <v>-153528.91752393212</v>
      </c>
    </row>
    <row r="80" spans="2:10" x14ac:dyDescent="0.2">
      <c r="B80" s="60" t="s">
        <v>86</v>
      </c>
      <c r="C80" s="77">
        <f>+C78+C79</f>
        <v>360000</v>
      </c>
      <c r="D80" s="61"/>
      <c r="E80" s="78">
        <f t="shared" si="49"/>
        <v>42614</v>
      </c>
      <c r="F80" s="62">
        <f t="shared" si="49"/>
        <v>97.541702511291518</v>
      </c>
      <c r="G80" s="61">
        <f t="shared" si="49"/>
        <v>124.79559999999999</v>
      </c>
      <c r="H80" s="89">
        <f>+G80/F80</f>
        <v>1.2794076460327677</v>
      </c>
      <c r="I80" s="63">
        <f>+C80*H80</f>
        <v>460586.75257179636</v>
      </c>
    </row>
    <row r="81" spans="1:12" x14ac:dyDescent="0.2">
      <c r="F81" s="47"/>
      <c r="H81" s="50"/>
      <c r="I81" s="48"/>
    </row>
    <row r="82" spans="1:12" x14ac:dyDescent="0.2">
      <c r="F82" s="47"/>
      <c r="H82" s="50"/>
      <c r="I82" s="48"/>
    </row>
    <row r="83" spans="1:12" x14ac:dyDescent="0.2">
      <c r="A83" s="45" t="s">
        <v>69</v>
      </c>
      <c r="B83" s="45" t="s">
        <v>92</v>
      </c>
      <c r="F83" s="47"/>
      <c r="H83" s="50"/>
      <c r="I83" s="48"/>
    </row>
    <row r="84" spans="1:12" x14ac:dyDescent="0.2">
      <c r="F84" s="47"/>
      <c r="H84" s="50"/>
      <c r="I84" s="48"/>
    </row>
    <row r="85" spans="1:12" x14ac:dyDescent="0.2">
      <c r="D85" s="45" t="s">
        <v>78</v>
      </c>
      <c r="E85" s="45" t="s">
        <v>123</v>
      </c>
      <c r="F85" s="45" t="s">
        <v>63</v>
      </c>
      <c r="G85" s="45" t="s">
        <v>93</v>
      </c>
      <c r="H85" s="45" t="s">
        <v>62</v>
      </c>
      <c r="I85" s="45" t="s">
        <v>82</v>
      </c>
      <c r="J85" s="45" t="s">
        <v>87</v>
      </c>
    </row>
    <row r="86" spans="1:12" x14ac:dyDescent="0.2">
      <c r="B86" s="43" t="str">
        <f>+B64</f>
        <v>Efectivo y equivalentes</v>
      </c>
      <c r="C86" s="44">
        <f>+O7</f>
        <v>11600</v>
      </c>
      <c r="D86" s="43" t="s">
        <v>79</v>
      </c>
      <c r="I86" s="48">
        <f>+C86</f>
        <v>11600</v>
      </c>
      <c r="J86" s="44">
        <f t="shared" ref="J86:J94" si="50">+I86-C86</f>
        <v>0</v>
      </c>
    </row>
    <row r="87" spans="1:12" x14ac:dyDescent="0.2">
      <c r="B87" s="43" t="str">
        <f>+B65</f>
        <v>Creditos por venta $</v>
      </c>
      <c r="C87" s="44">
        <f>+O8</f>
        <v>270000</v>
      </c>
      <c r="D87" s="43" t="s">
        <v>79</v>
      </c>
      <c r="I87" s="48">
        <f>+C87</f>
        <v>270000</v>
      </c>
      <c r="J87" s="44">
        <f t="shared" si="50"/>
        <v>0</v>
      </c>
    </row>
    <row r="88" spans="1:12" x14ac:dyDescent="0.2">
      <c r="B88" s="43" t="str">
        <f>+B67</f>
        <v>Inventarios</v>
      </c>
      <c r="C88" s="44">
        <f>+O11</f>
        <v>70000</v>
      </c>
      <c r="D88" s="43" t="s">
        <v>80</v>
      </c>
      <c r="E88" s="73">
        <v>43435</v>
      </c>
      <c r="F88" s="47">
        <f>+G88</f>
        <v>184.2552</v>
      </c>
      <c r="G88" s="43">
        <f>+Indices!C317</f>
        <v>184.2552</v>
      </c>
      <c r="H88" s="47">
        <f>+G88/F88</f>
        <v>1</v>
      </c>
      <c r="I88" s="48">
        <f>+C88*H88</f>
        <v>70000</v>
      </c>
      <c r="J88" s="44">
        <f t="shared" si="50"/>
        <v>0</v>
      </c>
    </row>
    <row r="89" spans="1:12" x14ac:dyDescent="0.2">
      <c r="B89" s="43" t="str">
        <f>+B68</f>
        <v>Propiedad, planta y equipo</v>
      </c>
      <c r="C89" s="44">
        <f>+O12</f>
        <v>864000</v>
      </c>
      <c r="D89" s="43" t="s">
        <v>80</v>
      </c>
      <c r="I89" s="48">
        <f>+I104+I106</f>
        <v>1239186.3071875486</v>
      </c>
      <c r="J89" s="44">
        <f t="shared" si="50"/>
        <v>375186.30718754861</v>
      </c>
    </row>
    <row r="90" spans="1:12" x14ac:dyDescent="0.2">
      <c r="B90" s="43" t="str">
        <f>+B69</f>
        <v>Proveedores</v>
      </c>
      <c r="C90" s="44">
        <f>+O13</f>
        <v>-304600</v>
      </c>
      <c r="D90" s="43" t="s">
        <v>79</v>
      </c>
      <c r="I90" s="48">
        <f>+C90</f>
        <v>-304600</v>
      </c>
      <c r="J90" s="44">
        <f t="shared" si="50"/>
        <v>0</v>
      </c>
    </row>
    <row r="91" spans="1:12" x14ac:dyDescent="0.2">
      <c r="B91" s="43" t="s">
        <v>155</v>
      </c>
      <c r="C91" s="44">
        <f>+O14</f>
        <v>-51900</v>
      </c>
      <c r="I91" s="48">
        <f>+C91</f>
        <v>-51900</v>
      </c>
      <c r="J91" s="44"/>
    </row>
    <row r="92" spans="1:12" x14ac:dyDescent="0.2">
      <c r="B92" s="43" t="s">
        <v>168</v>
      </c>
      <c r="C92" s="44"/>
      <c r="I92" s="48">
        <f>-J89*30%</f>
        <v>-112555.89215626458</v>
      </c>
      <c r="J92" s="44">
        <f t="shared" si="50"/>
        <v>-112555.89215626458</v>
      </c>
    </row>
    <row r="93" spans="1:12" x14ac:dyDescent="0.2">
      <c r="B93" s="43" t="str">
        <f>+B71</f>
        <v>Capital social</v>
      </c>
      <c r="C93" s="44">
        <f>+O16</f>
        <v>-500000</v>
      </c>
      <c r="D93" s="43" t="s">
        <v>80</v>
      </c>
      <c r="F93" s="47">
        <f>+F71</f>
        <v>97.153090150688755</v>
      </c>
      <c r="G93" s="43">
        <f>+G88</f>
        <v>184.2552</v>
      </c>
      <c r="H93" s="47">
        <f>+G93/F93</f>
        <v>1.8965449242449417</v>
      </c>
      <c r="I93" s="48">
        <f>+C93*H93</f>
        <v>-948272.46212247084</v>
      </c>
      <c r="J93" s="44">
        <f t="shared" si="50"/>
        <v>-448272.46212247084</v>
      </c>
      <c r="L93" s="47"/>
    </row>
    <row r="94" spans="1:12" x14ac:dyDescent="0.2">
      <c r="B94" s="43" t="s">
        <v>197</v>
      </c>
      <c r="C94" s="44">
        <v>-30000</v>
      </c>
      <c r="D94" s="43" t="s">
        <v>80</v>
      </c>
      <c r="F94" s="47">
        <f>+F95</f>
        <v>124.79559999999999</v>
      </c>
      <c r="G94" s="43">
        <f>+G95</f>
        <v>184.2552</v>
      </c>
      <c r="H94" s="47">
        <f>+G94/F94</f>
        <v>1.4764559006888065</v>
      </c>
      <c r="I94" s="48">
        <f>+C94*H94</f>
        <v>-44293.677020664196</v>
      </c>
      <c r="J94" s="44">
        <f t="shared" si="50"/>
        <v>-14293.677020664196</v>
      </c>
      <c r="L94" s="47"/>
    </row>
    <row r="95" spans="1:12" x14ac:dyDescent="0.2">
      <c r="B95" s="43" t="str">
        <f>+B72</f>
        <v>RNA</v>
      </c>
      <c r="C95" s="44">
        <f>+O18</f>
        <v>-208000</v>
      </c>
      <c r="D95" s="43" t="s">
        <v>80</v>
      </c>
      <c r="F95" s="43">
        <f>+G80</f>
        <v>124.79559999999999</v>
      </c>
      <c r="G95" s="43">
        <f>+G93</f>
        <v>184.2552</v>
      </c>
      <c r="H95" s="47">
        <f>+G95/F95</f>
        <v>1.4764559006888065</v>
      </c>
      <c r="I95" s="48">
        <f>+I72*H95-I94+'4. PN Inicial AxI'!H40</f>
        <v>-202307.20762811985</v>
      </c>
      <c r="J95" s="44">
        <f>+I95-I72</f>
        <v>-26159.119136311812</v>
      </c>
    </row>
    <row r="96" spans="1:12" x14ac:dyDescent="0.2">
      <c r="B96" s="43" t="s">
        <v>94</v>
      </c>
      <c r="C96" s="44">
        <f>SUM(O19:O25)</f>
        <v>-121100</v>
      </c>
      <c r="I96" s="48">
        <f>+K145</f>
        <v>73142.816158196831</v>
      </c>
      <c r="J96" s="44"/>
    </row>
    <row r="98" spans="2:12" x14ac:dyDescent="0.2">
      <c r="C98" s="44">
        <f>+SUM(C86:C96)</f>
        <v>0</v>
      </c>
      <c r="I98" s="44">
        <f>+SUM(I86:I96)</f>
        <v>-0.11558177396364044</v>
      </c>
      <c r="J98" s="44">
        <f>+SUM(J86:J96)</f>
        <v>-226094.84324816283</v>
      </c>
    </row>
    <row r="100" spans="2:12" x14ac:dyDescent="0.2">
      <c r="B100" s="52" t="s">
        <v>83</v>
      </c>
      <c r="C100" s="53"/>
      <c r="D100" s="53"/>
      <c r="E100" s="53"/>
      <c r="F100" s="53"/>
      <c r="G100" s="53"/>
      <c r="H100" s="53"/>
      <c r="I100" s="54"/>
    </row>
    <row r="101" spans="2:12" x14ac:dyDescent="0.2">
      <c r="B101" s="55"/>
      <c r="C101" s="64" t="str">
        <f>+C77</f>
        <v>Nominal</v>
      </c>
      <c r="D101" s="56"/>
      <c r="E101" s="64" t="s">
        <v>123</v>
      </c>
      <c r="F101" s="64" t="s">
        <v>63</v>
      </c>
      <c r="G101" s="64" t="s">
        <v>93</v>
      </c>
      <c r="H101" s="64" t="s">
        <v>62</v>
      </c>
      <c r="I101" s="90" t="s">
        <v>82</v>
      </c>
    </row>
    <row r="102" spans="2:12" x14ac:dyDescent="0.2">
      <c r="B102" s="55" t="s">
        <v>84</v>
      </c>
      <c r="C102" s="56">
        <f>+C78</f>
        <v>480000</v>
      </c>
      <c r="D102" s="56"/>
      <c r="E102" s="82">
        <f>+E78</f>
        <v>42614</v>
      </c>
      <c r="F102" s="58">
        <f>+F78</f>
        <v>97.541702511291518</v>
      </c>
      <c r="G102" s="56">
        <f>+G88</f>
        <v>184.2552</v>
      </c>
      <c r="H102" s="66">
        <f>+G102/F102</f>
        <v>1.8889889683714558</v>
      </c>
      <c r="I102" s="59">
        <f>+C102*H102</f>
        <v>906714.70481829881</v>
      </c>
    </row>
    <row r="103" spans="2:12" x14ac:dyDescent="0.2">
      <c r="B103" s="55" t="s">
        <v>85</v>
      </c>
      <c r="C103" s="71">
        <f>-L51</f>
        <v>-216000</v>
      </c>
      <c r="D103" s="56"/>
      <c r="E103" s="82">
        <f t="shared" ref="E103:G104" si="51">+E102</f>
        <v>42614</v>
      </c>
      <c r="F103" s="58">
        <f t="shared" si="51"/>
        <v>97.541702511291518</v>
      </c>
      <c r="G103" s="56">
        <f t="shared" si="51"/>
        <v>184.2552</v>
      </c>
      <c r="H103" s="66">
        <f>+G103/F103</f>
        <v>1.8889889683714558</v>
      </c>
      <c r="I103" s="59">
        <f>+C103*H103</f>
        <v>-408021.61716823443</v>
      </c>
      <c r="K103" s="50"/>
      <c r="L103" s="50"/>
    </row>
    <row r="104" spans="2:12" x14ac:dyDescent="0.2">
      <c r="B104" s="55" t="s">
        <v>86</v>
      </c>
      <c r="C104" s="81">
        <f>+C102+C103</f>
        <v>264000</v>
      </c>
      <c r="D104" s="56"/>
      <c r="E104" s="82">
        <f t="shared" si="51"/>
        <v>42614</v>
      </c>
      <c r="F104" s="58">
        <f t="shared" si="51"/>
        <v>97.541702511291518</v>
      </c>
      <c r="G104" s="56">
        <f t="shared" si="51"/>
        <v>184.2552</v>
      </c>
      <c r="H104" s="66">
        <f>+G104/F104</f>
        <v>1.8889889683714558</v>
      </c>
      <c r="I104" s="59">
        <f>+C104*H104</f>
        <v>498693.08765006432</v>
      </c>
    </row>
    <row r="105" spans="2:12" x14ac:dyDescent="0.2">
      <c r="B105" s="55"/>
      <c r="C105" s="56"/>
      <c r="D105" s="56"/>
      <c r="E105" s="56"/>
      <c r="F105" s="56"/>
      <c r="G105" s="56"/>
      <c r="H105" s="66"/>
      <c r="I105" s="59"/>
    </row>
    <row r="106" spans="2:12" x14ac:dyDescent="0.2">
      <c r="B106" s="55" t="s">
        <v>84</v>
      </c>
      <c r="C106" s="71">
        <f>+C52</f>
        <v>600000</v>
      </c>
      <c r="D106" s="56"/>
      <c r="E106" s="82">
        <f>+D52</f>
        <v>43282</v>
      </c>
      <c r="F106" s="56">
        <f>+Indices!C312</f>
        <v>149.29660000000001</v>
      </c>
      <c r="G106" s="56">
        <f>+G104</f>
        <v>184.2552</v>
      </c>
      <c r="H106" s="66">
        <f>+G106/F106</f>
        <v>1.2341553658958073</v>
      </c>
      <c r="I106" s="59">
        <f>+C106*H106</f>
        <v>740493.21953748434</v>
      </c>
      <c r="J106" s="44"/>
    </row>
    <row r="107" spans="2:12" x14ac:dyDescent="0.2">
      <c r="B107" s="55"/>
      <c r="C107" s="56"/>
      <c r="D107" s="56"/>
      <c r="E107" s="56"/>
      <c r="F107" s="56"/>
      <c r="G107" s="56"/>
      <c r="H107" s="56"/>
      <c r="I107" s="59"/>
    </row>
    <row r="108" spans="2:12" x14ac:dyDescent="0.2">
      <c r="B108" s="60" t="s">
        <v>98</v>
      </c>
      <c r="C108" s="79">
        <f>+K51</f>
        <v>96000</v>
      </c>
      <c r="D108" s="61"/>
      <c r="E108" s="78">
        <f>+E104</f>
        <v>42614</v>
      </c>
      <c r="F108" s="61">
        <f>+F104</f>
        <v>97.541702511291518</v>
      </c>
      <c r="G108" s="61">
        <f>+G104</f>
        <v>184.2552</v>
      </c>
      <c r="H108" s="89">
        <f>+H104</f>
        <v>1.8889889683714558</v>
      </c>
      <c r="I108" s="63">
        <f>+C108*H108</f>
        <v>181342.94096365976</v>
      </c>
    </row>
    <row r="110" spans="2:12" x14ac:dyDescent="0.2">
      <c r="B110" s="52" t="s">
        <v>103</v>
      </c>
      <c r="C110" s="53"/>
      <c r="D110" s="53"/>
      <c r="E110" s="53"/>
      <c r="F110" s="53"/>
      <c r="G110" s="53"/>
      <c r="H110" s="53"/>
      <c r="I110" s="54"/>
    </row>
    <row r="111" spans="2:12" x14ac:dyDescent="0.2">
      <c r="B111" s="55"/>
      <c r="C111" s="56"/>
      <c r="D111" s="56"/>
      <c r="E111" s="56"/>
      <c r="F111" s="56"/>
      <c r="G111" s="56"/>
      <c r="H111" s="56"/>
      <c r="I111" s="57"/>
    </row>
    <row r="112" spans="2:12" x14ac:dyDescent="0.2">
      <c r="B112" s="55" t="str">
        <f>+B36</f>
        <v>Inventario al inicio</v>
      </c>
      <c r="C112" s="81">
        <f>+C36</f>
        <v>60000</v>
      </c>
      <c r="D112" s="66">
        <f>+F67</f>
        <v>124.79559999999999</v>
      </c>
      <c r="E112" s="56">
        <f>+G102</f>
        <v>184.2552</v>
      </c>
      <c r="F112" s="58">
        <f>+E112/D112</f>
        <v>1.4764559006888065</v>
      </c>
      <c r="G112" s="58">
        <f>+C112*F112</f>
        <v>88587.354041328392</v>
      </c>
      <c r="H112" s="56"/>
      <c r="I112" s="57"/>
    </row>
    <row r="113" spans="2:9" x14ac:dyDescent="0.2">
      <c r="B113" s="55" t="str">
        <f>+B37</f>
        <v>Compras Marzo</v>
      </c>
      <c r="C113" s="81">
        <f>+C37</f>
        <v>70000</v>
      </c>
      <c r="D113" s="66">
        <f>+Indices!C308</f>
        <v>133.1054</v>
      </c>
      <c r="E113" s="56">
        <f>+E112</f>
        <v>184.2552</v>
      </c>
      <c r="F113" s="58">
        <f>+E113/D113</f>
        <v>1.3842804273906242</v>
      </c>
      <c r="G113" s="58">
        <f>+C113*F113</f>
        <v>96899.629917343686</v>
      </c>
      <c r="H113" s="56"/>
      <c r="I113" s="57"/>
    </row>
    <row r="114" spans="2:9" x14ac:dyDescent="0.2">
      <c r="B114" s="55" t="str">
        <f>+B38</f>
        <v>Compras Junio</v>
      </c>
      <c r="C114" s="81">
        <f>+C38</f>
        <v>120000</v>
      </c>
      <c r="D114" s="66">
        <f>+Indices!C311</f>
        <v>144.80529999999999</v>
      </c>
      <c r="E114" s="56">
        <f>+E113</f>
        <v>184.2552</v>
      </c>
      <c r="F114" s="58">
        <f>+E114/D114</f>
        <v>1.272434089083756</v>
      </c>
      <c r="G114" s="58">
        <f>+C114*F114</f>
        <v>152692.09069005071</v>
      </c>
      <c r="H114" s="56"/>
      <c r="I114" s="57"/>
    </row>
    <row r="115" spans="2:9" x14ac:dyDescent="0.2">
      <c r="B115" s="55" t="s">
        <v>124</v>
      </c>
      <c r="C115" s="81">
        <f>+C39</f>
        <v>100000</v>
      </c>
      <c r="D115" s="66">
        <f>+Indices!C316</f>
        <v>179.6388</v>
      </c>
      <c r="E115" s="56">
        <f>+E114</f>
        <v>184.2552</v>
      </c>
      <c r="F115" s="58">
        <f t="shared" ref="F115:F127" si="52">+E115/D115</f>
        <v>1.0256982344571439</v>
      </c>
      <c r="G115" s="58">
        <f>+C115*F115</f>
        <v>102569.8234457144</v>
      </c>
      <c r="H115" s="56"/>
      <c r="I115" s="57"/>
    </row>
    <row r="116" spans="2:9" x14ac:dyDescent="0.2">
      <c r="B116" s="55" t="s">
        <v>131</v>
      </c>
      <c r="C116" s="81">
        <v>10000</v>
      </c>
      <c r="D116" s="66">
        <f>+Indices!C306</f>
        <v>126.98869999999999</v>
      </c>
      <c r="E116" s="56">
        <f>+E115</f>
        <v>184.2552</v>
      </c>
      <c r="F116" s="58">
        <f t="shared" si="52"/>
        <v>1.4509574473949258</v>
      </c>
      <c r="G116" s="58">
        <f t="shared" ref="G116:G127" si="53">+C116*F116</f>
        <v>14509.574473949258</v>
      </c>
      <c r="H116" s="56"/>
      <c r="I116" s="57"/>
    </row>
    <row r="117" spans="2:9" x14ac:dyDescent="0.2">
      <c r="B117" s="55" t="s">
        <v>132</v>
      </c>
      <c r="C117" s="81">
        <v>10000</v>
      </c>
      <c r="D117" s="66">
        <f>+Indices!C307</f>
        <v>130.06059999999999</v>
      </c>
      <c r="E117" s="56">
        <f t="shared" ref="E117:E127" si="54">+E116</f>
        <v>184.2552</v>
      </c>
      <c r="F117" s="58">
        <f t="shared" si="52"/>
        <v>1.4166872980748975</v>
      </c>
      <c r="G117" s="58">
        <f t="shared" si="53"/>
        <v>14166.872980748974</v>
      </c>
      <c r="H117" s="56"/>
      <c r="I117" s="57"/>
    </row>
    <row r="118" spans="2:9" x14ac:dyDescent="0.2">
      <c r="B118" s="55" t="s">
        <v>212</v>
      </c>
      <c r="C118" s="81">
        <v>10000</v>
      </c>
      <c r="D118" s="66">
        <f>+Indices!C308</f>
        <v>133.1054</v>
      </c>
      <c r="E118" s="56">
        <f t="shared" si="54"/>
        <v>184.2552</v>
      </c>
      <c r="F118" s="58">
        <f t="shared" si="52"/>
        <v>1.3842804273906242</v>
      </c>
      <c r="G118" s="58">
        <f t="shared" si="53"/>
        <v>13842.804273906242</v>
      </c>
      <c r="H118" s="56"/>
      <c r="I118" s="57"/>
    </row>
    <row r="119" spans="2:9" x14ac:dyDescent="0.2">
      <c r="B119" s="55" t="s">
        <v>213</v>
      </c>
      <c r="C119" s="81">
        <v>10000</v>
      </c>
      <c r="D119" s="66">
        <f>+Indices!C309</f>
        <v>136.75120000000001</v>
      </c>
      <c r="E119" s="56">
        <f t="shared" si="54"/>
        <v>184.2552</v>
      </c>
      <c r="F119" s="58">
        <f t="shared" si="52"/>
        <v>1.3473753795213497</v>
      </c>
      <c r="G119" s="58">
        <f t="shared" si="53"/>
        <v>13473.753795213497</v>
      </c>
      <c r="H119" s="56"/>
      <c r="I119" s="57"/>
    </row>
    <row r="120" spans="2:9" x14ac:dyDescent="0.2">
      <c r="B120" s="55" t="s">
        <v>214</v>
      </c>
      <c r="C120" s="81">
        <v>10000</v>
      </c>
      <c r="D120" s="66">
        <f>+Indices!C310</f>
        <v>139.58930000000001</v>
      </c>
      <c r="E120" s="56">
        <f t="shared" si="54"/>
        <v>184.2552</v>
      </c>
      <c r="F120" s="58">
        <f t="shared" si="52"/>
        <v>1.3199808294761848</v>
      </c>
      <c r="G120" s="58">
        <f t="shared" si="53"/>
        <v>13199.808294761848</v>
      </c>
      <c r="H120" s="56"/>
      <c r="I120" s="57"/>
    </row>
    <row r="121" spans="2:9" x14ac:dyDescent="0.2">
      <c r="B121" s="55" t="s">
        <v>215</v>
      </c>
      <c r="C121" s="81">
        <v>10000</v>
      </c>
      <c r="D121" s="66">
        <f>+Indices!C311</f>
        <v>144.80529999999999</v>
      </c>
      <c r="E121" s="56">
        <f t="shared" si="54"/>
        <v>184.2552</v>
      </c>
      <c r="F121" s="58">
        <f t="shared" si="52"/>
        <v>1.272434089083756</v>
      </c>
      <c r="G121" s="58">
        <f t="shared" si="53"/>
        <v>12724.34089083756</v>
      </c>
      <c r="H121" s="56"/>
      <c r="I121" s="57"/>
    </row>
    <row r="122" spans="2:9" x14ac:dyDescent="0.2">
      <c r="B122" s="55" t="s">
        <v>216</v>
      </c>
      <c r="C122" s="81">
        <v>10000</v>
      </c>
      <c r="D122" s="66">
        <f>+Indices!C312</f>
        <v>149.29660000000001</v>
      </c>
      <c r="E122" s="56">
        <f t="shared" si="54"/>
        <v>184.2552</v>
      </c>
      <c r="F122" s="58">
        <f t="shared" si="52"/>
        <v>1.2341553658958073</v>
      </c>
      <c r="G122" s="58">
        <f t="shared" si="53"/>
        <v>12341.553658958073</v>
      </c>
      <c r="H122" s="56"/>
      <c r="I122" s="57"/>
    </row>
    <row r="123" spans="2:9" x14ac:dyDescent="0.2">
      <c r="B123" s="55" t="s">
        <v>217</v>
      </c>
      <c r="C123" s="81">
        <v>10000</v>
      </c>
      <c r="D123" s="66">
        <f>+Indices!C313</f>
        <v>155.10339999999999</v>
      </c>
      <c r="E123" s="56">
        <f t="shared" si="54"/>
        <v>184.2552</v>
      </c>
      <c r="F123" s="58">
        <f t="shared" si="52"/>
        <v>1.1879507476947637</v>
      </c>
      <c r="G123" s="58">
        <f t="shared" si="53"/>
        <v>11879.507476947638</v>
      </c>
      <c r="H123" s="56"/>
      <c r="I123" s="57"/>
    </row>
    <row r="124" spans="2:9" x14ac:dyDescent="0.2">
      <c r="B124" s="55" t="s">
        <v>218</v>
      </c>
      <c r="C124" s="81">
        <v>10000</v>
      </c>
      <c r="D124" s="66">
        <f>+Indices!C314</f>
        <v>165.23830000000001</v>
      </c>
      <c r="E124" s="56">
        <f t="shared" si="54"/>
        <v>184.2552</v>
      </c>
      <c r="F124" s="58">
        <f t="shared" si="52"/>
        <v>1.1150877248192459</v>
      </c>
      <c r="G124" s="58">
        <f t="shared" si="53"/>
        <v>11150.877248192459</v>
      </c>
      <c r="H124" s="56"/>
      <c r="I124" s="57"/>
    </row>
    <row r="125" spans="2:9" x14ac:dyDescent="0.2">
      <c r="B125" s="55" t="s">
        <v>219</v>
      </c>
      <c r="C125" s="81">
        <v>10000</v>
      </c>
      <c r="D125" s="66">
        <f>+Indices!C315</f>
        <v>174.1473</v>
      </c>
      <c r="E125" s="56">
        <f t="shared" si="54"/>
        <v>184.2552</v>
      </c>
      <c r="F125" s="58">
        <f t="shared" si="52"/>
        <v>1.0580422435489956</v>
      </c>
      <c r="G125" s="58">
        <f t="shared" si="53"/>
        <v>10580.422435489956</v>
      </c>
      <c r="H125" s="56"/>
      <c r="I125" s="57"/>
    </row>
    <row r="126" spans="2:9" x14ac:dyDescent="0.2">
      <c r="B126" s="55" t="s">
        <v>220</v>
      </c>
      <c r="C126" s="81">
        <v>10000</v>
      </c>
      <c r="D126" s="66">
        <f>+Indices!C316</f>
        <v>179.6388</v>
      </c>
      <c r="E126" s="56">
        <f t="shared" si="54"/>
        <v>184.2552</v>
      </c>
      <c r="F126" s="58">
        <f t="shared" si="52"/>
        <v>1.0256982344571439</v>
      </c>
      <c r="G126" s="58">
        <f t="shared" si="53"/>
        <v>10256.982344571439</v>
      </c>
      <c r="H126" s="56"/>
      <c r="I126" s="57"/>
    </row>
    <row r="127" spans="2:9" x14ac:dyDescent="0.2">
      <c r="B127" s="55" t="s">
        <v>221</v>
      </c>
      <c r="C127" s="81">
        <v>10000</v>
      </c>
      <c r="D127" s="66">
        <f>+Indices!C317</f>
        <v>184.2552</v>
      </c>
      <c r="E127" s="56">
        <f t="shared" si="54"/>
        <v>184.2552</v>
      </c>
      <c r="F127" s="58">
        <f t="shared" si="52"/>
        <v>1</v>
      </c>
      <c r="G127" s="58">
        <f t="shared" si="53"/>
        <v>10000</v>
      </c>
      <c r="H127" s="56"/>
      <c r="I127" s="57"/>
    </row>
    <row r="128" spans="2:9" x14ac:dyDescent="0.2">
      <c r="B128" s="55" t="s">
        <v>61</v>
      </c>
      <c r="C128" s="81">
        <f>+O23</f>
        <v>96000</v>
      </c>
      <c r="D128" s="66"/>
      <c r="E128" s="56"/>
      <c r="F128" s="58"/>
      <c r="G128" s="58">
        <f>+I108</f>
        <v>181342.94096365976</v>
      </c>
      <c r="H128" s="56"/>
      <c r="I128" s="57"/>
    </row>
    <row r="129" spans="2:15" x14ac:dyDescent="0.2">
      <c r="B129" s="55" t="str">
        <f>+B42</f>
        <v>Inventario al cierre</v>
      </c>
      <c r="C129" s="81">
        <v>-70000</v>
      </c>
      <c r="D129" s="66">
        <f>+D127</f>
        <v>184.2552</v>
      </c>
      <c r="E129" s="56">
        <f>+E114</f>
        <v>184.2552</v>
      </c>
      <c r="F129" s="58">
        <f>+E129/D129</f>
        <v>1</v>
      </c>
      <c r="G129" s="58">
        <f>+C129*F129</f>
        <v>-70000</v>
      </c>
      <c r="H129" s="56"/>
      <c r="I129" s="57"/>
    </row>
    <row r="130" spans="2:15" x14ac:dyDescent="0.2">
      <c r="B130" s="55" t="str">
        <f>+B43</f>
        <v>CMV</v>
      </c>
      <c r="C130" s="81">
        <f>+C43</f>
        <v>496000</v>
      </c>
      <c r="D130" s="56"/>
      <c r="E130" s="56"/>
      <c r="F130" s="56"/>
      <c r="G130" s="58">
        <f>SUM(G112:G129)</f>
        <v>700218.33693167381</v>
      </c>
      <c r="H130" s="56"/>
      <c r="I130" s="98"/>
    </row>
    <row r="131" spans="2:15" x14ac:dyDescent="0.2">
      <c r="B131" s="60" t="str">
        <f>+B44</f>
        <v>Control</v>
      </c>
      <c r="C131" s="61">
        <f>+C44</f>
        <v>0</v>
      </c>
      <c r="D131" s="61"/>
      <c r="E131" s="61"/>
      <c r="F131" s="61"/>
      <c r="G131" s="61"/>
      <c r="H131" s="61"/>
      <c r="I131" s="67"/>
    </row>
    <row r="134" spans="2:15" x14ac:dyDescent="0.2">
      <c r="B134" s="52" t="s">
        <v>95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4"/>
    </row>
    <row r="135" spans="2:15" x14ac:dyDescent="0.2">
      <c r="B135" s="55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7"/>
    </row>
    <row r="136" spans="2:15" s="68" customFormat="1" ht="33.75" customHeight="1" x14ac:dyDescent="0.2">
      <c r="B136" s="69"/>
      <c r="C136" s="91" t="s">
        <v>77</v>
      </c>
      <c r="D136" s="91" t="s">
        <v>97</v>
      </c>
      <c r="E136" s="91" t="s">
        <v>104</v>
      </c>
      <c r="F136" s="91" t="s">
        <v>99</v>
      </c>
      <c r="G136" s="91" t="s">
        <v>278</v>
      </c>
      <c r="H136" s="91" t="s">
        <v>105</v>
      </c>
      <c r="I136" s="91" t="s">
        <v>275</v>
      </c>
      <c r="J136" s="91" t="s">
        <v>256</v>
      </c>
      <c r="K136" s="91" t="s">
        <v>100</v>
      </c>
      <c r="L136" s="70"/>
      <c r="M136" s="92" t="s">
        <v>102</v>
      </c>
      <c r="N136" s="93" t="s">
        <v>60</v>
      </c>
    </row>
    <row r="137" spans="2:15" x14ac:dyDescent="0.2">
      <c r="B137" s="55" t="str">
        <f>+B19</f>
        <v>Ventas</v>
      </c>
      <c r="C137" s="231">
        <f>+O19</f>
        <v>-1420000</v>
      </c>
      <c r="D137" s="231">
        <f>+AW19-1</f>
        <v>-310478.53221103037</v>
      </c>
      <c r="E137" s="56"/>
      <c r="F137" s="56"/>
      <c r="G137" s="56"/>
      <c r="H137" s="56"/>
      <c r="I137" s="56"/>
      <c r="J137" s="56"/>
      <c r="K137" s="71">
        <f t="shared" ref="K137:K144" si="55">SUM(C137:J137)</f>
        <v>-1730478.5322110304</v>
      </c>
      <c r="L137" s="56"/>
      <c r="M137" s="56"/>
      <c r="N137" s="57"/>
      <c r="O137" s="50"/>
    </row>
    <row r="138" spans="2:15" x14ac:dyDescent="0.2">
      <c r="B138" s="55" t="s">
        <v>68</v>
      </c>
      <c r="C138" s="231">
        <f>+O20+O23</f>
        <v>496000</v>
      </c>
      <c r="D138" s="231"/>
      <c r="E138" s="71">
        <f>+G128-C128-AW23</f>
        <v>62841.742664798199</v>
      </c>
      <c r="F138" s="56"/>
      <c r="G138" s="56"/>
      <c r="H138" s="71">
        <f>+G130-SUM(C138:G138)</f>
        <v>141376.59426687565</v>
      </c>
      <c r="I138" s="71"/>
      <c r="J138" s="71"/>
      <c r="K138" s="71">
        <f t="shared" si="55"/>
        <v>700218.33693167381</v>
      </c>
      <c r="L138" s="56"/>
      <c r="M138" s="56"/>
      <c r="N138" s="57"/>
    </row>
    <row r="139" spans="2:15" x14ac:dyDescent="0.2">
      <c r="B139" s="55" t="str">
        <f>+B21</f>
        <v>Sueldos comerciales</v>
      </c>
      <c r="C139" s="231">
        <f>+O21</f>
        <v>660000</v>
      </c>
      <c r="D139" s="231">
        <f>+AW21</f>
        <v>146841.83253204427</v>
      </c>
      <c r="E139" s="56"/>
      <c r="F139" s="56"/>
      <c r="G139" s="56"/>
      <c r="H139" s="71"/>
      <c r="I139" s="71"/>
      <c r="J139" s="71"/>
      <c r="K139" s="71">
        <f t="shared" si="55"/>
        <v>806841.83253204427</v>
      </c>
      <c r="L139" s="56"/>
      <c r="M139" s="56"/>
      <c r="N139" s="57"/>
    </row>
    <row r="140" spans="2:15" x14ac:dyDescent="0.2">
      <c r="B140" s="55" t="str">
        <f>+B22</f>
        <v>Gastos administrativos</v>
      </c>
      <c r="C140" s="231">
        <f>+O22</f>
        <v>100000</v>
      </c>
      <c r="D140" s="231">
        <f>+AW22</f>
        <v>22581.247745755623</v>
      </c>
      <c r="E140" s="56"/>
      <c r="F140" s="56"/>
      <c r="G140" s="56"/>
      <c r="H140" s="71"/>
      <c r="I140" s="71"/>
      <c r="J140" s="71"/>
      <c r="K140" s="71">
        <f t="shared" si="55"/>
        <v>122581.24774575562</v>
      </c>
      <c r="L140" s="56"/>
      <c r="M140" s="56"/>
      <c r="N140" s="57"/>
    </row>
    <row r="141" spans="2:15" x14ac:dyDescent="0.2">
      <c r="B141" s="55" t="s">
        <v>276</v>
      </c>
      <c r="C141" s="231">
        <f>+O24</f>
        <v>-9000</v>
      </c>
      <c r="D141" s="231">
        <f>+AW24</f>
        <v>-3302.4757723820994</v>
      </c>
      <c r="E141" s="56"/>
      <c r="F141" s="56"/>
      <c r="G141" s="56"/>
      <c r="H141" s="71"/>
      <c r="I141" s="230">
        <v>4600</v>
      </c>
      <c r="J141" s="71"/>
      <c r="K141" s="71">
        <f t="shared" si="55"/>
        <v>-7702.4757723820985</v>
      </c>
      <c r="L141" s="56"/>
      <c r="M141" s="56"/>
      <c r="N141" s="57"/>
    </row>
    <row r="142" spans="2:15" x14ac:dyDescent="0.2">
      <c r="B142" s="55" t="s">
        <v>96</v>
      </c>
      <c r="C142" s="231">
        <v>0</v>
      </c>
      <c r="D142" s="231">
        <f>-SUM(D137:D141)</f>
        <v>144357.92770561259</v>
      </c>
      <c r="E142" s="71">
        <f>-(+J89-J68)-E138</f>
        <v>-337441.29728055047</v>
      </c>
      <c r="F142" s="71">
        <f>-(+J93-J71)</f>
        <v>306009.82381402142</v>
      </c>
      <c r="G142" s="71">
        <f>+'4. PN Inicial AxI'!I42-'4. PN Inicial AxI'!I32</f>
        <v>80452.680575201986</v>
      </c>
      <c r="H142" s="71">
        <f>-(+J88-J67)-H138</f>
        <v>-141376.59426687565</v>
      </c>
      <c r="I142" s="230">
        <f>-I141</f>
        <v>-4600</v>
      </c>
      <c r="J142" s="71">
        <f>-J144</f>
        <v>14377.592693638253</v>
      </c>
      <c r="K142" s="71">
        <f t="shared" si="55"/>
        <v>61780.133241048134</v>
      </c>
      <c r="L142" s="56"/>
      <c r="M142" s="58">
        <f>+C167</f>
        <v>61779.888376994626</v>
      </c>
      <c r="N142" s="72">
        <f>+K142-M142</f>
        <v>0.24486405350762652</v>
      </c>
    </row>
    <row r="143" spans="2:15" x14ac:dyDescent="0.2">
      <c r="B143" s="55" t="s">
        <v>258</v>
      </c>
      <c r="C143" s="231">
        <f>+O25</f>
        <v>51900</v>
      </c>
      <c r="D143" s="231"/>
      <c r="E143" s="71"/>
      <c r="F143" s="71"/>
      <c r="G143" s="71"/>
      <c r="H143" s="71"/>
      <c r="I143" s="71"/>
      <c r="J143" s="71"/>
      <c r="K143" s="71">
        <f t="shared" si="55"/>
        <v>51900</v>
      </c>
      <c r="L143" s="56"/>
      <c r="M143" s="58"/>
      <c r="N143" s="72"/>
    </row>
    <row r="144" spans="2:15" x14ac:dyDescent="0.2">
      <c r="B144" s="55" t="s">
        <v>259</v>
      </c>
      <c r="C144" s="79">
        <v>0</v>
      </c>
      <c r="D144" s="62"/>
      <c r="E144" s="79">
        <f>-(+I92-I70)</f>
        <v>82379.866384725683</v>
      </c>
      <c r="F144" s="79"/>
      <c r="G144" s="79"/>
      <c r="H144" s="61"/>
      <c r="I144" s="61"/>
      <c r="J144" s="77">
        <f>-'7. ID Cierre AxI'!C17+'3. ID Inicial AxI'!C17</f>
        <v>-14377.592693638253</v>
      </c>
      <c r="K144" s="79">
        <f t="shared" si="55"/>
        <v>68002.273691087437</v>
      </c>
      <c r="L144" s="56"/>
      <c r="M144" s="58"/>
      <c r="N144" s="72"/>
    </row>
    <row r="145" spans="1:14" x14ac:dyDescent="0.2">
      <c r="B145" s="55" t="s">
        <v>94</v>
      </c>
      <c r="C145" s="79">
        <f>SUM(C137:C144)</f>
        <v>-121100</v>
      </c>
      <c r="D145" s="79">
        <f>SUM(D137:D142)</f>
        <v>0</v>
      </c>
      <c r="E145" s="79">
        <f>SUM(E137:E144)</f>
        <v>-192219.68823102658</v>
      </c>
      <c r="F145" s="79">
        <f>SUM(F137:F142)</f>
        <v>306009.82381402142</v>
      </c>
      <c r="G145" s="79">
        <f>SUM(G137:G142)</f>
        <v>80452.680575201986</v>
      </c>
      <c r="H145" s="79">
        <f>SUM(H137:H142)</f>
        <v>0</v>
      </c>
      <c r="I145" s="79"/>
      <c r="J145" s="79"/>
      <c r="K145" s="79">
        <f>SUM(C145:J145)</f>
        <v>73142.816158196831</v>
      </c>
      <c r="L145" s="56"/>
      <c r="M145" s="56"/>
      <c r="N145" s="57"/>
    </row>
    <row r="146" spans="1:14" x14ac:dyDescent="0.2">
      <c r="B146" s="60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7"/>
    </row>
    <row r="147" spans="1:14" x14ac:dyDescent="0.2">
      <c r="B147" s="43" t="s">
        <v>60</v>
      </c>
      <c r="E147" s="47">
        <f>+E142+C155</f>
        <v>0</v>
      </c>
      <c r="F147" s="47">
        <f>+F145+C159</f>
        <v>0</v>
      </c>
      <c r="G147" s="47">
        <f>+G142+C161+C160</f>
        <v>-0.3617865605156112</v>
      </c>
      <c r="H147" s="47"/>
      <c r="I147" s="47"/>
    </row>
    <row r="149" spans="1:14" x14ac:dyDescent="0.2">
      <c r="A149" s="43" t="s">
        <v>70</v>
      </c>
      <c r="B149" s="95" t="s">
        <v>101</v>
      </c>
    </row>
    <row r="150" spans="1:14" x14ac:dyDescent="0.2">
      <c r="B150" s="51" t="s">
        <v>37</v>
      </c>
      <c r="C150" s="96">
        <f t="shared" ref="C150:C157" si="56">+AW7</f>
        <v>5295.0552638513645</v>
      </c>
      <c r="D150" s="43" t="s">
        <v>79</v>
      </c>
    </row>
    <row r="151" spans="1:14" x14ac:dyDescent="0.2">
      <c r="B151" s="51" t="s">
        <v>38</v>
      </c>
      <c r="C151" s="96">
        <f t="shared" si="56"/>
        <v>108994.42980135657</v>
      </c>
      <c r="D151" s="43" t="s">
        <v>79</v>
      </c>
    </row>
    <row r="152" spans="1:14" x14ac:dyDescent="0.2">
      <c r="B152" s="228" t="s">
        <v>279</v>
      </c>
      <c r="C152" s="229"/>
      <c r="D152" s="228"/>
    </row>
    <row r="153" spans="1:14" x14ac:dyDescent="0.2">
      <c r="B153" s="51" t="s">
        <v>121</v>
      </c>
      <c r="C153" s="96">
        <f t="shared" si="56"/>
        <v>90862.700547374683</v>
      </c>
      <c r="D153" s="43" t="s">
        <v>79</v>
      </c>
    </row>
    <row r="154" spans="1:14" x14ac:dyDescent="0.2">
      <c r="B154" s="43" t="s">
        <v>39</v>
      </c>
      <c r="C154" s="48">
        <f t="shared" si="56"/>
        <v>28550.404984991645</v>
      </c>
    </row>
    <row r="155" spans="1:14" x14ac:dyDescent="0.2">
      <c r="B155" s="43" t="s">
        <v>40</v>
      </c>
      <c r="C155" s="48">
        <f t="shared" si="56"/>
        <v>337441.29728055053</v>
      </c>
    </row>
    <row r="156" spans="1:14" x14ac:dyDescent="0.2">
      <c r="B156" s="51" t="s">
        <v>41</v>
      </c>
      <c r="C156" s="96">
        <f t="shared" si="56"/>
        <v>-143372.29723558799</v>
      </c>
      <c r="D156" s="43" t="s">
        <v>79</v>
      </c>
    </row>
    <row r="157" spans="1:14" x14ac:dyDescent="0.2">
      <c r="B157" s="51" t="s">
        <v>257</v>
      </c>
      <c r="C157" s="96">
        <f t="shared" si="56"/>
        <v>0</v>
      </c>
    </row>
    <row r="158" spans="1:14" x14ac:dyDescent="0.2">
      <c r="B158" s="43" t="s">
        <v>168</v>
      </c>
      <c r="C158" s="48">
        <v>-14378</v>
      </c>
    </row>
    <row r="159" spans="1:14" x14ac:dyDescent="0.2">
      <c r="B159" s="43" t="s">
        <v>42</v>
      </c>
      <c r="C159" s="48">
        <f>+AW16</f>
        <v>-306009.82381402142</v>
      </c>
    </row>
    <row r="160" spans="1:14" x14ac:dyDescent="0.2">
      <c r="B160" s="43" t="s">
        <v>197</v>
      </c>
      <c r="C160" s="48">
        <f>+AW17</f>
        <v>-10421.26138564049</v>
      </c>
    </row>
    <row r="161" spans="2:3" x14ac:dyDescent="0.2">
      <c r="B161" s="43" t="s">
        <v>47</v>
      </c>
      <c r="C161" s="48">
        <f>+AW18</f>
        <v>-70031.780976122012</v>
      </c>
    </row>
    <row r="162" spans="2:3" x14ac:dyDescent="0.2">
      <c r="B162" s="43" t="s">
        <v>43</v>
      </c>
      <c r="C162" s="48">
        <f>+AW19</f>
        <v>-310477.53221103037</v>
      </c>
    </row>
    <row r="163" spans="2:3" x14ac:dyDescent="0.2">
      <c r="B163" s="43" t="s">
        <v>44</v>
      </c>
      <c r="C163" s="48">
        <f>+AW20</f>
        <v>90324.990983022493</v>
      </c>
    </row>
    <row r="164" spans="2:3" x14ac:dyDescent="0.2">
      <c r="B164" s="43" t="s">
        <v>71</v>
      </c>
      <c r="C164" s="48">
        <f>+AW22</f>
        <v>22581.247745755623</v>
      </c>
    </row>
    <row r="165" spans="2:3" x14ac:dyDescent="0.2">
      <c r="B165" s="43" t="s">
        <v>61</v>
      </c>
      <c r="C165" s="48">
        <f>+AW23</f>
        <v>22501.198298861556</v>
      </c>
    </row>
    <row r="166" spans="2:3" x14ac:dyDescent="0.2">
      <c r="C166" s="48"/>
    </row>
    <row r="167" spans="2:3" x14ac:dyDescent="0.2">
      <c r="B167" s="45" t="s">
        <v>96</v>
      </c>
      <c r="C167" s="80">
        <f>+C150+C151+C156+C153+C157+C152</f>
        <v>61779.888376994626</v>
      </c>
    </row>
    <row r="168" spans="2:3" x14ac:dyDescent="0.2">
      <c r="B168" s="43" t="s">
        <v>60</v>
      </c>
      <c r="C168" s="48">
        <f>+C167-M142</f>
        <v>0</v>
      </c>
    </row>
  </sheetData>
  <mergeCells count="2">
    <mergeCell ref="C5:O5"/>
    <mergeCell ref="B31:K32"/>
  </mergeCells>
  <conditionalFormatting sqref="C13:O15">
    <cfRule type="cellIs" dxfId="3" priority="4" operator="greaterThan">
      <formula>0</formula>
    </cfRule>
  </conditionalFormatting>
  <conditionalFormatting sqref="I98">
    <cfRule type="cellIs" dxfId="2" priority="1" operator="lessThan">
      <formula>0</formula>
    </cfRule>
    <cfRule type="cellIs" dxfId="1" priority="2" operator="greaterThan">
      <formula>0</formula>
    </cfRule>
    <cfRule type="cellIs" dxfId="0" priority="3" operator="equal">
      <formula>0</formula>
    </cfRule>
  </conditionalFormatting>
  <pageMargins left="0.25" right="0.25" top="0.75" bottom="0.75" header="0.3" footer="0.3"/>
  <pageSetup scale="4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44"/>
  <sheetViews>
    <sheetView showGridLines="0" tabSelected="1" zoomScaleNormal="100" workbookViewId="0"/>
  </sheetViews>
  <sheetFormatPr defaultRowHeight="12.75" x14ac:dyDescent="0.2"/>
  <cols>
    <col min="1" max="1" width="2.375" style="117" customWidth="1"/>
    <col min="2" max="2" width="28.875" style="117" customWidth="1"/>
    <col min="3" max="4" width="15.25" style="118" customWidth="1"/>
    <col min="5" max="5" width="1.5" style="117" customWidth="1"/>
    <col min="6" max="16384" width="9" style="117"/>
  </cols>
  <sheetData>
    <row r="1" spans="1:4" x14ac:dyDescent="0.2">
      <c r="A1" s="116"/>
    </row>
    <row r="3" spans="1:4" x14ac:dyDescent="0.2">
      <c r="A3" s="119"/>
      <c r="B3" s="120" t="s">
        <v>280</v>
      </c>
      <c r="C3" s="121"/>
      <c r="D3" s="121"/>
    </row>
    <row r="4" spans="1:4" ht="13.5" thickBot="1" x14ac:dyDescent="0.25">
      <c r="A4" s="119"/>
      <c r="B4" s="119"/>
      <c r="C4" s="121"/>
      <c r="D4" s="121"/>
    </row>
    <row r="5" spans="1:4" s="126" customFormat="1" x14ac:dyDescent="0.2">
      <c r="A5" s="122"/>
      <c r="B5" s="123"/>
      <c r="C5" s="124">
        <f>+'[1]5.BSS Histórico'!R7</f>
        <v>43465</v>
      </c>
      <c r="D5" s="125">
        <f>+'[1]5.BSS Histórico'!E7</f>
        <v>43100</v>
      </c>
    </row>
    <row r="6" spans="1:4" s="131" customFormat="1" x14ac:dyDescent="0.2">
      <c r="A6" s="127"/>
      <c r="B6" s="128"/>
      <c r="C6" s="129"/>
      <c r="D6" s="130"/>
    </row>
    <row r="7" spans="1:4" x14ac:dyDescent="0.2">
      <c r="A7" s="119"/>
      <c r="B7" s="132" t="s">
        <v>143</v>
      </c>
      <c r="C7" s="133">
        <f>+Caso!O7</f>
        <v>11600</v>
      </c>
      <c r="D7" s="134">
        <f>+Caso!C7</f>
        <v>10000</v>
      </c>
    </row>
    <row r="8" spans="1:4" x14ac:dyDescent="0.2">
      <c r="A8" s="119"/>
      <c r="B8" s="132" t="s">
        <v>145</v>
      </c>
      <c r="C8" s="133">
        <f>+Caso!O8</f>
        <v>270000</v>
      </c>
      <c r="D8" s="134">
        <f>+Caso!C8</f>
        <v>180000</v>
      </c>
    </row>
    <row r="9" spans="1:4" x14ac:dyDescent="0.2">
      <c r="A9" s="119"/>
      <c r="B9" s="132" t="s">
        <v>282</v>
      </c>
      <c r="C9" s="133">
        <f>+Caso!O9</f>
        <v>0</v>
      </c>
      <c r="D9" s="134">
        <f>+Caso!C10</f>
        <v>375000</v>
      </c>
    </row>
    <row r="10" spans="1:4" x14ac:dyDescent="0.2">
      <c r="A10" s="119"/>
      <c r="B10" s="132" t="s">
        <v>146</v>
      </c>
      <c r="C10" s="133">
        <f>+Caso!O11</f>
        <v>70000</v>
      </c>
      <c r="D10" s="134">
        <f>+Caso!C11</f>
        <v>60000</v>
      </c>
    </row>
    <row r="11" spans="1:4" x14ac:dyDescent="0.2">
      <c r="A11" s="119"/>
      <c r="B11" s="135" t="s">
        <v>149</v>
      </c>
      <c r="C11" s="136">
        <f>+SUM(C7:C10)</f>
        <v>351600</v>
      </c>
      <c r="D11" s="137">
        <f>+SUM(D7:D10)</f>
        <v>625000</v>
      </c>
    </row>
    <row r="12" spans="1:4" x14ac:dyDescent="0.2">
      <c r="A12" s="119"/>
      <c r="B12" s="132"/>
      <c r="C12" s="133"/>
      <c r="D12" s="134"/>
    </row>
    <row r="13" spans="1:4" x14ac:dyDescent="0.2">
      <c r="A13" s="119"/>
      <c r="B13" s="132" t="s">
        <v>150</v>
      </c>
      <c r="C13" s="133">
        <f>+Caso!O12</f>
        <v>864000</v>
      </c>
      <c r="D13" s="134">
        <f>+Caso!C12</f>
        <v>360000</v>
      </c>
    </row>
    <row r="14" spans="1:4" x14ac:dyDescent="0.2">
      <c r="A14" s="119"/>
      <c r="B14" s="135" t="s">
        <v>152</v>
      </c>
      <c r="C14" s="136">
        <f>+C13</f>
        <v>864000</v>
      </c>
      <c r="D14" s="137">
        <f>+D13</f>
        <v>360000</v>
      </c>
    </row>
    <row r="15" spans="1:4" x14ac:dyDescent="0.2">
      <c r="A15" s="119"/>
      <c r="B15" s="132"/>
      <c r="C15" s="133"/>
      <c r="D15" s="134"/>
    </row>
    <row r="16" spans="1:4" ht="13.5" thickBot="1" x14ac:dyDescent="0.25">
      <c r="A16" s="119"/>
      <c r="B16" s="138" t="s">
        <v>153</v>
      </c>
      <c r="C16" s="139">
        <f>+C11+C14</f>
        <v>1215600</v>
      </c>
      <c r="D16" s="140">
        <f>+D11+D14</f>
        <v>985000</v>
      </c>
    </row>
    <row r="17" spans="1:4" ht="13.5" thickTop="1" x14ac:dyDescent="0.2">
      <c r="A17" s="119"/>
      <c r="B17" s="141"/>
      <c r="C17" s="133"/>
      <c r="D17" s="134"/>
    </row>
    <row r="18" spans="1:4" x14ac:dyDescent="0.2">
      <c r="A18" s="119"/>
      <c r="B18" s="132" t="s">
        <v>154</v>
      </c>
      <c r="C18" s="133">
        <f>-Caso!O13</f>
        <v>304600</v>
      </c>
      <c r="D18" s="134">
        <f>-Caso!C13</f>
        <v>237000</v>
      </c>
    </row>
    <row r="19" spans="1:4" x14ac:dyDescent="0.2">
      <c r="A19" s="119"/>
      <c r="B19" s="132" t="s">
        <v>155</v>
      </c>
      <c r="C19" s="133">
        <f>-Caso!O14</f>
        <v>51900</v>
      </c>
      <c r="D19" s="134">
        <f>+Caso!C14</f>
        <v>0</v>
      </c>
    </row>
    <row r="20" spans="1:4" x14ac:dyDescent="0.2">
      <c r="A20" s="119"/>
      <c r="B20" s="135" t="s">
        <v>156</v>
      </c>
      <c r="C20" s="136">
        <f>SUM(C18:C19)</f>
        <v>356500</v>
      </c>
      <c r="D20" s="137">
        <f>+SUM(D18:D19)</f>
        <v>237000</v>
      </c>
    </row>
    <row r="21" spans="1:4" x14ac:dyDescent="0.2">
      <c r="A21" s="119"/>
      <c r="B21" s="132"/>
      <c r="C21" s="133"/>
      <c r="D21" s="134"/>
    </row>
    <row r="22" spans="1:4" x14ac:dyDescent="0.2">
      <c r="A22" s="119"/>
      <c r="B22" s="132" t="s">
        <v>158</v>
      </c>
      <c r="C22" s="133">
        <f>-ROUND(SUMIF('[1]5.BSS Histórico'!$C$8:$C$91,+'1.ESP Histórico'!$B22,'[1]5.BSS Histórico'!$R$8:$R$91),0)</f>
        <v>0</v>
      </c>
      <c r="D22" s="134">
        <f>-ROUND(+SUMIF('[1]5.BSS Histórico'!$C$8:$C$91,+'1.ESP Histórico'!$B22,'[1]5.BSS Histórico'!$E$8:$E$91),0)</f>
        <v>0</v>
      </c>
    </row>
    <row r="23" spans="1:4" x14ac:dyDescent="0.2">
      <c r="A23" s="119"/>
      <c r="B23" s="135" t="s">
        <v>159</v>
      </c>
      <c r="C23" s="136">
        <f>+C22</f>
        <v>0</v>
      </c>
      <c r="D23" s="137">
        <f>+D22</f>
        <v>0</v>
      </c>
    </row>
    <row r="24" spans="1:4" x14ac:dyDescent="0.2">
      <c r="A24" s="119"/>
      <c r="B24" s="132"/>
      <c r="C24" s="133"/>
      <c r="D24" s="134"/>
    </row>
    <row r="25" spans="1:4" x14ac:dyDescent="0.2">
      <c r="A25" s="119"/>
      <c r="B25" s="135" t="s">
        <v>160</v>
      </c>
      <c r="C25" s="136">
        <f>+C20+C23</f>
        <v>356500</v>
      </c>
      <c r="D25" s="137">
        <f>+D20+D23</f>
        <v>237000</v>
      </c>
    </row>
    <row r="26" spans="1:4" x14ac:dyDescent="0.2">
      <c r="A26" s="119"/>
      <c r="B26" s="132"/>
      <c r="C26" s="133"/>
      <c r="D26" s="134"/>
    </row>
    <row r="27" spans="1:4" hidden="1" x14ac:dyDescent="0.2">
      <c r="A27" s="119"/>
      <c r="B27" s="132" t="s">
        <v>161</v>
      </c>
      <c r="C27" s="133">
        <f>-SUMIF('[1]5.BSS Histórico'!$C$8:$C$91,+'1.ESP Histórico'!$B27,'[1]5.BSS Histórico'!$R$8:$R$91)</f>
        <v>600000000</v>
      </c>
      <c r="D27" s="134">
        <f>-SUMIF('[1]5.BSS Histórico'!$C$8:$C$91,+'1.ESP Histórico'!$B27,'[1]5.BSS Histórico'!$E$8:$E$91)</f>
        <v>600000000</v>
      </c>
    </row>
    <row r="28" spans="1:4" hidden="1" x14ac:dyDescent="0.2">
      <c r="A28" s="119"/>
      <c r="B28" s="132" t="s">
        <v>162</v>
      </c>
      <c r="C28" s="133">
        <f>-SUMIF('[1]5.BSS Histórico'!$C$8:$C$91,+'1.ESP Histórico'!$B28,'[1]5.BSS Histórico'!$R$8:$R$91)</f>
        <v>0</v>
      </c>
      <c r="D28" s="134">
        <f>-SUMIF('[1]5.BSS Histórico'!$C$8:$C$91,+'1.ESP Histórico'!$B28,'[1]5.BSS Histórico'!$E$8:$E$91)</f>
        <v>0</v>
      </c>
    </row>
    <row r="29" spans="1:4" hidden="1" x14ac:dyDescent="0.2">
      <c r="A29" s="119"/>
      <c r="B29" s="132" t="s">
        <v>163</v>
      </c>
      <c r="C29" s="133">
        <f>-SUMIF('[1]5.BSS Histórico'!$C$8:$C$91,+'1.ESP Histórico'!$B29,'[1]5.BSS Histórico'!$R$8:$R$91)</f>
        <v>120000000</v>
      </c>
      <c r="D29" s="134">
        <f>-SUMIF('[1]5.BSS Histórico'!$C$8:$C$91,+'1.ESP Histórico'!$B29,'[1]5.BSS Histórico'!$E$8:$E$91)</f>
        <v>120000000</v>
      </c>
    </row>
    <row r="30" spans="1:4" hidden="1" x14ac:dyDescent="0.2">
      <c r="A30" s="119"/>
      <c r="B30" s="132" t="s">
        <v>164</v>
      </c>
      <c r="C30" s="133">
        <f>-SUMIF('[1]5.BSS Histórico'!$C$8:$C$91,+'1.ESP Histórico'!$B30,'[1]5.BSS Histórico'!$R$8:$R$91)</f>
        <v>81578350</v>
      </c>
      <c r="D30" s="134">
        <f>-SUMIF('[1]5.BSS Histórico'!$C$8:$C$91,+'1.ESP Histórico'!$B30,'[1]5.BSS Histórico'!$E$8:$E$91)</f>
        <v>281578350</v>
      </c>
    </row>
    <row r="31" spans="1:4" hidden="1" x14ac:dyDescent="0.2">
      <c r="A31" s="119"/>
      <c r="B31" s="132" t="s">
        <v>165</v>
      </c>
      <c r="C31" s="133">
        <f>-SUMIF('[1]5.BSS Histórico'!$C$8:$C$91,+'1.ESP Histórico'!$B31,'[1]5.BSS Histórico'!$R$8:$R$91)</f>
        <v>413068345.00901186</v>
      </c>
      <c r="D31" s="134">
        <f>-SUMIF('[1]5.BSS Histórico'!$C$8:$C$91,+'1.ESP Histórico'!$B31,'[1]5.BSS Histórico'!$E$8:$E$91)</f>
        <v>0</v>
      </c>
    </row>
    <row r="32" spans="1:4" hidden="1" x14ac:dyDescent="0.2">
      <c r="A32" s="119"/>
      <c r="B32" s="132"/>
      <c r="C32" s="133"/>
      <c r="D32" s="134"/>
    </row>
    <row r="33" spans="1:4" x14ac:dyDescent="0.2">
      <c r="A33" s="119"/>
      <c r="B33" s="135" t="s">
        <v>166</v>
      </c>
      <c r="C33" s="137">
        <f>+C16-C25</f>
        <v>859100</v>
      </c>
      <c r="D33" s="137">
        <f>+D16-D25</f>
        <v>748000</v>
      </c>
    </row>
    <row r="34" spans="1:4" x14ac:dyDescent="0.2">
      <c r="A34" s="119"/>
      <c r="B34" s="132"/>
      <c r="C34" s="133"/>
      <c r="D34" s="134"/>
    </row>
    <row r="35" spans="1:4" ht="13.5" thickBot="1" x14ac:dyDescent="0.25">
      <c r="A35" s="119"/>
      <c r="B35" s="142" t="s">
        <v>167</v>
      </c>
      <c r="C35" s="143">
        <f>+C25+C33</f>
        <v>1215600</v>
      </c>
      <c r="D35" s="144">
        <f>+D25+D33</f>
        <v>985000</v>
      </c>
    </row>
    <row r="37" spans="1:4" x14ac:dyDescent="0.2">
      <c r="C37" s="232">
        <f>+C16-C35</f>
        <v>0</v>
      </c>
      <c r="D37" s="232">
        <f>+D16-D35</f>
        <v>0</v>
      </c>
    </row>
    <row r="40" spans="1:4" x14ac:dyDescent="0.2">
      <c r="B40" s="233" t="s">
        <v>161</v>
      </c>
      <c r="C40" s="234">
        <v>600000000</v>
      </c>
      <c r="D40" s="235">
        <v>600000000</v>
      </c>
    </row>
    <row r="41" spans="1:4" x14ac:dyDescent="0.2">
      <c r="B41" s="233" t="s">
        <v>162</v>
      </c>
      <c r="C41" s="234">
        <v>0</v>
      </c>
      <c r="D41" s="235">
        <v>0</v>
      </c>
    </row>
    <row r="42" spans="1:4" x14ac:dyDescent="0.2">
      <c r="B42" s="233" t="s">
        <v>163</v>
      </c>
      <c r="C42" s="234">
        <v>120000000</v>
      </c>
      <c r="D42" s="235">
        <v>120000000</v>
      </c>
    </row>
    <row r="43" spans="1:4" x14ac:dyDescent="0.2">
      <c r="B43" s="233" t="s">
        <v>164</v>
      </c>
      <c r="C43" s="234">
        <v>81578350</v>
      </c>
      <c r="D43" s="235">
        <v>281578350</v>
      </c>
    </row>
    <row r="44" spans="1:4" x14ac:dyDescent="0.2">
      <c r="B44" s="233" t="s">
        <v>165</v>
      </c>
      <c r="C44" s="234">
        <v>413068345</v>
      </c>
      <c r="D44" s="235">
        <v>0</v>
      </c>
    </row>
  </sheetData>
  <pageMargins left="0.25" right="0.25" top="0.75" bottom="0.75" header="0.3" footer="0.3"/>
  <pageSetup paperSize="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18"/>
  <sheetViews>
    <sheetView showGridLines="0" zoomScaleNormal="100" workbookViewId="0"/>
  </sheetViews>
  <sheetFormatPr defaultRowHeight="14.25" x14ac:dyDescent="0.2"/>
  <cols>
    <col min="1" max="1" width="2.375" style="146" customWidth="1"/>
    <col min="2" max="2" width="36.625" style="146" customWidth="1"/>
    <col min="3" max="3" width="14.125" style="187" customWidth="1"/>
    <col min="4" max="5" width="2.375" style="146" customWidth="1"/>
    <col min="6" max="16384" width="9" style="146"/>
  </cols>
  <sheetData>
    <row r="1" spans="1:6" x14ac:dyDescent="0.2">
      <c r="A1" s="116"/>
    </row>
    <row r="3" spans="1:6" x14ac:dyDescent="0.2">
      <c r="B3" s="120" t="s">
        <v>283</v>
      </c>
    </row>
    <row r="4" spans="1:6" ht="15" thickBot="1" x14ac:dyDescent="0.25"/>
    <row r="5" spans="1:6" s="188" customFormat="1" x14ac:dyDescent="0.2">
      <c r="B5" s="123"/>
      <c r="C5" s="125">
        <f>+'[1]5.BSS Histórico'!R7</f>
        <v>43465</v>
      </c>
    </row>
    <row r="6" spans="1:6" s="190" customFormat="1" x14ac:dyDescent="0.2">
      <c r="B6" s="191"/>
      <c r="C6" s="192"/>
    </row>
    <row r="7" spans="1:6" x14ac:dyDescent="0.2">
      <c r="B7" s="141" t="s">
        <v>224</v>
      </c>
      <c r="C7" s="194">
        <f>-Caso!O19</f>
        <v>1420000</v>
      </c>
    </row>
    <row r="8" spans="1:6" x14ac:dyDescent="0.2">
      <c r="B8" s="141" t="s">
        <v>225</v>
      </c>
      <c r="C8" s="194">
        <f>-Caso!O20-Caso!O23</f>
        <v>-496000</v>
      </c>
    </row>
    <row r="9" spans="1:6" x14ac:dyDescent="0.2">
      <c r="B9" s="135" t="s">
        <v>226</v>
      </c>
      <c r="C9" s="196">
        <f>+SUM(C7:C8)</f>
        <v>924000</v>
      </c>
      <c r="F9" s="236"/>
    </row>
    <row r="10" spans="1:6" x14ac:dyDescent="0.2">
      <c r="B10" s="141"/>
      <c r="C10" s="194"/>
    </row>
    <row r="11" spans="1:6" x14ac:dyDescent="0.2">
      <c r="B11" s="141" t="s">
        <v>227</v>
      </c>
      <c r="C11" s="194">
        <f>-Caso!O21</f>
        <v>-660000</v>
      </c>
    </row>
    <row r="12" spans="1:6" x14ac:dyDescent="0.2">
      <c r="B12" s="141" t="s">
        <v>228</v>
      </c>
      <c r="C12" s="194">
        <f>-Caso!O22</f>
        <v>-100000</v>
      </c>
    </row>
    <row r="13" spans="1:6" x14ac:dyDescent="0.2">
      <c r="B13" s="141" t="s">
        <v>284</v>
      </c>
      <c r="C13" s="194">
        <f>-Caso!O24</f>
        <v>9000</v>
      </c>
    </row>
    <row r="14" spans="1:6" x14ac:dyDescent="0.2">
      <c r="B14" s="135" t="s">
        <v>230</v>
      </c>
      <c r="C14" s="196">
        <f>SUM(C9:C13)</f>
        <v>173000</v>
      </c>
    </row>
    <row r="15" spans="1:6" x14ac:dyDescent="0.2">
      <c r="B15" s="141"/>
      <c r="C15" s="194"/>
    </row>
    <row r="16" spans="1:6" x14ac:dyDescent="0.2">
      <c r="B16" s="141" t="s">
        <v>169</v>
      </c>
      <c r="C16" s="194">
        <f>-Caso!O25</f>
        <v>-51900</v>
      </c>
    </row>
    <row r="17" spans="2:6" ht="15" thickBot="1" x14ac:dyDescent="0.25">
      <c r="B17" s="142" t="s">
        <v>231</v>
      </c>
      <c r="C17" s="200">
        <f>+C14+C16</f>
        <v>121100</v>
      </c>
      <c r="F17" s="236"/>
    </row>
    <row r="18" spans="2:6" x14ac:dyDescent="0.2">
      <c r="C18" s="147"/>
    </row>
  </sheetData>
  <pageMargins left="0.7" right="0.7" top="0.75" bottom="0.75" header="0.3" footer="0.3"/>
  <pageSetup paperSize="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22"/>
  <sheetViews>
    <sheetView workbookViewId="0"/>
  </sheetViews>
  <sheetFormatPr defaultRowHeight="14.25" x14ac:dyDescent="0.2"/>
  <cols>
    <col min="1" max="1" width="2" style="209" customWidth="1"/>
    <col min="2" max="2" width="29.625" style="209" customWidth="1"/>
    <col min="3" max="7" width="11.25" style="208" customWidth="1"/>
    <col min="8" max="8" width="13.625" style="208" customWidth="1"/>
    <col min="9" max="11" width="9" style="208"/>
    <col min="12" max="16384" width="9" style="209"/>
  </cols>
  <sheetData>
    <row r="1" spans="1:11" x14ac:dyDescent="0.2">
      <c r="A1" s="116"/>
      <c r="B1" s="146"/>
    </row>
    <row r="2" spans="1:11" x14ac:dyDescent="0.2">
      <c r="A2" s="146"/>
      <c r="B2" s="146"/>
    </row>
    <row r="3" spans="1:11" x14ac:dyDescent="0.2">
      <c r="A3" s="146"/>
      <c r="B3" s="120" t="s">
        <v>285</v>
      </c>
    </row>
    <row r="4" spans="1:11" ht="15" thickBot="1" x14ac:dyDescent="0.25"/>
    <row r="5" spans="1:11" s="210" customFormat="1" ht="11.25" x14ac:dyDescent="0.15">
      <c r="B5" s="289" t="s">
        <v>261</v>
      </c>
      <c r="C5" s="291" t="s">
        <v>262</v>
      </c>
      <c r="D5" s="291"/>
      <c r="E5" s="291" t="s">
        <v>263</v>
      </c>
      <c r="F5" s="291"/>
      <c r="G5" s="291"/>
      <c r="H5" s="292" t="s">
        <v>180</v>
      </c>
      <c r="I5" s="211"/>
      <c r="J5" s="211"/>
      <c r="K5" s="211"/>
    </row>
    <row r="6" spans="1:11" s="210" customFormat="1" ht="22.5" x14ac:dyDescent="0.15">
      <c r="B6" s="290"/>
      <c r="C6" s="294" t="s">
        <v>99</v>
      </c>
      <c r="D6" s="294" t="s">
        <v>115</v>
      </c>
      <c r="E6" s="227" t="s">
        <v>264</v>
      </c>
      <c r="F6" s="294" t="s">
        <v>202</v>
      </c>
      <c r="G6" s="294" t="s">
        <v>115</v>
      </c>
      <c r="H6" s="293"/>
      <c r="I6" s="211"/>
      <c r="J6" s="211"/>
      <c r="K6" s="211"/>
    </row>
    <row r="7" spans="1:11" s="210" customFormat="1" ht="11.25" x14ac:dyDescent="0.15">
      <c r="B7" s="290"/>
      <c r="C7" s="294"/>
      <c r="D7" s="294"/>
      <c r="E7" s="227" t="s">
        <v>197</v>
      </c>
      <c r="F7" s="294"/>
      <c r="G7" s="294"/>
      <c r="H7" s="293"/>
      <c r="I7" s="211"/>
      <c r="J7" s="211"/>
      <c r="K7" s="211"/>
    </row>
    <row r="8" spans="1:11" s="213" customFormat="1" ht="11.25" x14ac:dyDescent="0.15">
      <c r="B8" s="214" t="s">
        <v>265</v>
      </c>
      <c r="C8" s="215">
        <f>-Caso!O16</f>
        <v>500000</v>
      </c>
      <c r="D8" s="215">
        <f>+C8</f>
        <v>500000</v>
      </c>
      <c r="E8" s="215">
        <v>0</v>
      </c>
      <c r="F8" s="215">
        <f>-Caso!C18</f>
        <v>248000</v>
      </c>
      <c r="G8" s="215">
        <f>+E8+F8</f>
        <v>248000</v>
      </c>
      <c r="H8" s="216">
        <f>+G8+D8</f>
        <v>748000</v>
      </c>
      <c r="I8" s="217"/>
      <c r="J8" s="218"/>
      <c r="K8" s="218"/>
    </row>
    <row r="9" spans="1:11" s="213" customFormat="1" ht="11.25" x14ac:dyDescent="0.15">
      <c r="B9" s="214" t="s">
        <v>266</v>
      </c>
      <c r="C9" s="215"/>
      <c r="D9" s="215"/>
      <c r="E9" s="215"/>
      <c r="F9" s="215"/>
      <c r="G9" s="215"/>
      <c r="H9" s="216"/>
      <c r="I9" s="218"/>
      <c r="J9" s="218"/>
      <c r="K9" s="218"/>
    </row>
    <row r="10" spans="1:11" s="213" customFormat="1" ht="11.25" x14ac:dyDescent="0.15">
      <c r="B10" s="214" t="s">
        <v>267</v>
      </c>
      <c r="C10" s="219">
        <v>0</v>
      </c>
      <c r="D10" s="219">
        <f>+C10</f>
        <v>0</v>
      </c>
      <c r="E10" s="219">
        <v>0</v>
      </c>
      <c r="F10" s="215">
        <v>-10000</v>
      </c>
      <c r="G10" s="215">
        <f>+E10+F10</f>
        <v>-10000</v>
      </c>
      <c r="H10" s="216">
        <f>+G10+D10</f>
        <v>-10000</v>
      </c>
      <c r="I10" s="218"/>
      <c r="J10" s="218"/>
      <c r="K10" s="218"/>
    </row>
    <row r="11" spans="1:11" s="213" customFormat="1" ht="11.25" x14ac:dyDescent="0.15">
      <c r="B11" s="214" t="s">
        <v>286</v>
      </c>
      <c r="C11" s="219"/>
      <c r="D11" s="219"/>
      <c r="E11" s="224">
        <v>30000</v>
      </c>
      <c r="F11" s="215">
        <v>-30000</v>
      </c>
      <c r="G11" s="215">
        <f>+E11+F11</f>
        <v>0</v>
      </c>
      <c r="H11" s="216">
        <f>+G11+D11</f>
        <v>0</v>
      </c>
      <c r="I11" s="218"/>
      <c r="J11" s="218"/>
      <c r="K11" s="218"/>
    </row>
    <row r="12" spans="1:11" s="213" customFormat="1" ht="11.25" x14ac:dyDescent="0.15">
      <c r="B12" s="214" t="s">
        <v>231</v>
      </c>
      <c r="C12" s="219">
        <v>0</v>
      </c>
      <c r="D12" s="219">
        <f>+C12</f>
        <v>0</v>
      </c>
      <c r="E12" s="219">
        <v>0</v>
      </c>
      <c r="F12" s="215">
        <f>+'2.ER Histórico'!C17</f>
        <v>121100</v>
      </c>
      <c r="G12" s="215">
        <f>+E12+F12</f>
        <v>121100</v>
      </c>
      <c r="H12" s="216">
        <f>+G12+D12</f>
        <v>121100</v>
      </c>
      <c r="I12" s="218"/>
      <c r="J12" s="218"/>
      <c r="K12" s="218"/>
    </row>
    <row r="13" spans="1:11" s="213" customFormat="1" ht="12" thickBot="1" x14ac:dyDescent="0.2">
      <c r="B13" s="220" t="s">
        <v>268</v>
      </c>
      <c r="C13" s="221">
        <f t="shared" ref="C13:H13" si="0">+C8+C9+C10+C12</f>
        <v>500000</v>
      </c>
      <c r="D13" s="221">
        <f t="shared" si="0"/>
        <v>500000</v>
      </c>
      <c r="E13" s="221">
        <f t="shared" si="0"/>
        <v>0</v>
      </c>
      <c r="F13" s="221">
        <f t="shared" si="0"/>
        <v>359100</v>
      </c>
      <c r="G13" s="221">
        <f t="shared" si="0"/>
        <v>359100</v>
      </c>
      <c r="H13" s="222">
        <f t="shared" si="0"/>
        <v>859100</v>
      </c>
      <c r="I13" s="217"/>
      <c r="J13" s="218"/>
      <c r="K13" s="218"/>
    </row>
    <row r="14" spans="1:11" s="213" customFormat="1" ht="11.25" x14ac:dyDescent="0.15">
      <c r="C14" s="218"/>
      <c r="D14" s="218"/>
      <c r="E14" s="218"/>
      <c r="F14" s="218"/>
      <c r="G14" s="218"/>
      <c r="H14" s="218"/>
      <c r="I14" s="218"/>
      <c r="J14" s="218"/>
      <c r="K14" s="218"/>
    </row>
    <row r="15" spans="1:11" s="213" customFormat="1" ht="11.25" x14ac:dyDescent="0.15">
      <c r="C15" s="218"/>
      <c r="D15" s="218"/>
      <c r="E15" s="218"/>
      <c r="F15" s="218"/>
      <c r="G15" s="218"/>
      <c r="H15" s="218"/>
      <c r="I15" s="218"/>
      <c r="J15" s="218"/>
      <c r="K15" s="218"/>
    </row>
    <row r="16" spans="1:11" s="213" customFormat="1" ht="11.25" x14ac:dyDescent="0.15">
      <c r="C16" s="218"/>
      <c r="D16" s="218"/>
      <c r="E16" s="218"/>
      <c r="F16" s="218"/>
      <c r="G16" s="218"/>
      <c r="H16" s="218"/>
      <c r="I16" s="218"/>
      <c r="J16" s="218"/>
      <c r="K16" s="218"/>
    </row>
    <row r="17" spans="3:11" s="213" customFormat="1" ht="11.25" x14ac:dyDescent="0.15">
      <c r="C17" s="218"/>
      <c r="D17" s="218"/>
      <c r="E17" s="218"/>
      <c r="F17" s="218"/>
      <c r="G17" s="218"/>
      <c r="H17" s="218"/>
      <c r="I17" s="218"/>
      <c r="J17" s="218"/>
      <c r="K17" s="218"/>
    </row>
    <row r="18" spans="3:11" s="213" customFormat="1" ht="11.25" x14ac:dyDescent="0.15">
      <c r="C18" s="218"/>
      <c r="D18" s="218"/>
      <c r="E18" s="218"/>
      <c r="F18" s="218"/>
      <c r="G18" s="218"/>
      <c r="H18" s="218"/>
      <c r="I18" s="218"/>
      <c r="J18" s="218"/>
      <c r="K18" s="218"/>
    </row>
    <row r="19" spans="3:11" s="213" customFormat="1" ht="11.25" x14ac:dyDescent="0.15">
      <c r="C19" s="218"/>
      <c r="D19" s="218"/>
      <c r="E19" s="218"/>
      <c r="F19" s="218"/>
      <c r="G19" s="218"/>
      <c r="H19" s="218"/>
      <c r="I19" s="218"/>
      <c r="J19" s="218"/>
      <c r="K19" s="218"/>
    </row>
    <row r="20" spans="3:11" s="213" customFormat="1" ht="11.25" x14ac:dyDescent="0.15">
      <c r="C20" s="218"/>
      <c r="D20" s="218"/>
      <c r="E20" s="218"/>
      <c r="F20" s="218"/>
      <c r="G20" s="218"/>
      <c r="H20" s="218"/>
      <c r="I20" s="218"/>
      <c r="J20" s="218"/>
      <c r="K20" s="218"/>
    </row>
    <row r="21" spans="3:11" s="213" customFormat="1" ht="11.25" x14ac:dyDescent="0.15">
      <c r="C21" s="218"/>
      <c r="D21" s="218"/>
      <c r="E21" s="218"/>
      <c r="F21" s="218"/>
      <c r="G21" s="218"/>
      <c r="H21" s="218"/>
      <c r="I21" s="218"/>
      <c r="J21" s="218"/>
      <c r="K21" s="218"/>
    </row>
    <row r="22" spans="3:11" s="213" customFormat="1" ht="11.25" x14ac:dyDescent="0.15">
      <c r="C22" s="218"/>
      <c r="D22" s="218"/>
      <c r="E22" s="218"/>
      <c r="F22" s="218"/>
      <c r="G22" s="218"/>
      <c r="H22" s="218"/>
      <c r="I22" s="218"/>
      <c r="J22" s="218"/>
      <c r="K22" s="218"/>
    </row>
  </sheetData>
  <mergeCells count="8">
    <mergeCell ref="B5:B7"/>
    <mergeCell ref="C5:D5"/>
    <mergeCell ref="E5:G5"/>
    <mergeCell ref="H5:H7"/>
    <mergeCell ref="C6:C7"/>
    <mergeCell ref="D6:D7"/>
    <mergeCell ref="F6:F7"/>
    <mergeCell ref="G6:G7"/>
  </mergeCells>
  <pageMargins left="0.25" right="0.25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37"/>
  <sheetViews>
    <sheetView showGridLines="0" zoomScaleNormal="100" workbookViewId="0"/>
  </sheetViews>
  <sheetFormatPr defaultRowHeight="12.75" x14ac:dyDescent="0.2"/>
  <cols>
    <col min="1" max="1" width="2.375" style="117" customWidth="1"/>
    <col min="2" max="2" width="28.875" style="117" customWidth="1"/>
    <col min="3" max="3" width="12.375" style="118" bestFit="1" customWidth="1"/>
    <col min="4" max="4" width="15.25" style="118" customWidth="1"/>
    <col min="5" max="5" width="1.5" style="117" customWidth="1"/>
    <col min="6" max="7" width="15.25" style="118" customWidth="1"/>
    <col min="8" max="16384" width="9" style="117"/>
  </cols>
  <sheetData>
    <row r="1" spans="1:7" x14ac:dyDescent="0.2">
      <c r="A1" s="116"/>
    </row>
    <row r="3" spans="1:7" x14ac:dyDescent="0.2">
      <c r="A3" s="119"/>
      <c r="B3" s="120" t="s">
        <v>140</v>
      </c>
      <c r="C3" s="121"/>
      <c r="D3" s="121"/>
      <c r="F3" s="121"/>
      <c r="G3" s="121"/>
    </row>
    <row r="4" spans="1:7" ht="13.5" thickBot="1" x14ac:dyDescent="0.25">
      <c r="A4" s="119"/>
      <c r="B4" s="119"/>
      <c r="C4" s="121"/>
      <c r="D4" s="121"/>
      <c r="F4" s="121"/>
      <c r="G4" s="121"/>
    </row>
    <row r="5" spans="1:7" s="126" customFormat="1" ht="22.5" x14ac:dyDescent="0.2">
      <c r="A5" s="122"/>
      <c r="B5" s="123"/>
      <c r="C5" s="124"/>
      <c r="D5" s="125">
        <f>+'[1]5.BSS Histórico'!E7</f>
        <v>43100</v>
      </c>
      <c r="F5" s="124" t="s">
        <v>141</v>
      </c>
      <c r="G5" s="124" t="s">
        <v>142</v>
      </c>
    </row>
    <row r="6" spans="1:7" s="131" customFormat="1" x14ac:dyDescent="0.2">
      <c r="A6" s="127"/>
      <c r="B6" s="128"/>
      <c r="C6" s="129"/>
      <c r="D6" s="130"/>
      <c r="F6" s="129"/>
      <c r="G6" s="129"/>
    </row>
    <row r="7" spans="1:7" x14ac:dyDescent="0.2">
      <c r="A7" s="119"/>
      <c r="B7" s="132" t="s">
        <v>143</v>
      </c>
      <c r="C7" s="133" t="s">
        <v>144</v>
      </c>
      <c r="D7" s="134">
        <f>+Caso!C64</f>
        <v>10000</v>
      </c>
      <c r="F7" s="133">
        <v>0</v>
      </c>
      <c r="G7" s="133">
        <f>+D7</f>
        <v>10000</v>
      </c>
    </row>
    <row r="8" spans="1:7" x14ac:dyDescent="0.2">
      <c r="A8" s="119"/>
      <c r="B8" s="132" t="s">
        <v>145</v>
      </c>
      <c r="C8" s="133" t="s">
        <v>144</v>
      </c>
      <c r="D8" s="134">
        <f>+Caso!C65</f>
        <v>180000</v>
      </c>
      <c r="F8" s="133">
        <v>0</v>
      </c>
      <c r="G8" s="133">
        <f>+D8</f>
        <v>180000</v>
      </c>
    </row>
    <row r="9" spans="1:7" x14ac:dyDescent="0.2">
      <c r="A9" s="119"/>
      <c r="B9" s="132" t="s">
        <v>148</v>
      </c>
      <c r="C9" s="133" t="s">
        <v>144</v>
      </c>
      <c r="D9" s="134">
        <f>+Caso!C66</f>
        <v>375000</v>
      </c>
      <c r="F9" s="133"/>
      <c r="G9" s="133">
        <f>+D9</f>
        <v>375000</v>
      </c>
    </row>
    <row r="10" spans="1:7" x14ac:dyDescent="0.2">
      <c r="A10" s="119"/>
      <c r="B10" s="132" t="s">
        <v>146</v>
      </c>
      <c r="C10" s="133" t="s">
        <v>147</v>
      </c>
      <c r="D10" s="134">
        <f>+Caso!C67</f>
        <v>60000</v>
      </c>
      <c r="F10" s="133">
        <v>0</v>
      </c>
      <c r="G10" s="133">
        <f>+F10+D10</f>
        <v>60000</v>
      </c>
    </row>
    <row r="11" spans="1:7" x14ac:dyDescent="0.2">
      <c r="A11" s="119"/>
      <c r="B11" s="135" t="s">
        <v>149</v>
      </c>
      <c r="C11" s="136"/>
      <c r="D11" s="137">
        <f>+SUM(D7:D10)</f>
        <v>625000</v>
      </c>
      <c r="F11" s="136">
        <f>+SUM(F7:F10)</f>
        <v>0</v>
      </c>
      <c r="G11" s="136">
        <f>+SUM(G7:G10)</f>
        <v>625000</v>
      </c>
    </row>
    <row r="12" spans="1:7" x14ac:dyDescent="0.2">
      <c r="A12" s="119"/>
      <c r="B12" s="132"/>
      <c r="C12" s="133"/>
      <c r="D12" s="134"/>
      <c r="F12" s="133"/>
      <c r="G12" s="133"/>
    </row>
    <row r="13" spans="1:7" x14ac:dyDescent="0.2">
      <c r="A13" s="119"/>
      <c r="B13" s="132" t="s">
        <v>150</v>
      </c>
      <c r="C13" s="133" t="s">
        <v>147</v>
      </c>
      <c r="D13" s="134">
        <f>+Caso!C68</f>
        <v>360000</v>
      </c>
      <c r="F13" s="133">
        <f>+'2. Bs Uso Inicial AxI'!F23</f>
        <v>100587.08247606788</v>
      </c>
      <c r="G13" s="133">
        <f>+F13+D13</f>
        <v>460587.08247606788</v>
      </c>
    </row>
    <row r="14" spans="1:7" x14ac:dyDescent="0.2">
      <c r="A14" s="119"/>
      <c r="B14" s="132" t="s">
        <v>151</v>
      </c>
      <c r="C14" s="133" t="s">
        <v>147</v>
      </c>
      <c r="D14" s="134">
        <v>0</v>
      </c>
      <c r="F14" s="133"/>
      <c r="G14" s="133">
        <f>+F14+D14</f>
        <v>0</v>
      </c>
    </row>
    <row r="15" spans="1:7" x14ac:dyDescent="0.2">
      <c r="A15" s="119"/>
      <c r="B15" s="135" t="s">
        <v>152</v>
      </c>
      <c r="C15" s="136"/>
      <c r="D15" s="137">
        <f>+D14+D13</f>
        <v>360000</v>
      </c>
      <c r="F15" s="136">
        <f>+F14+F13</f>
        <v>100587.08247606788</v>
      </c>
      <c r="G15" s="136">
        <f>+G14+G13</f>
        <v>460587.08247606788</v>
      </c>
    </row>
    <row r="16" spans="1:7" x14ac:dyDescent="0.2">
      <c r="A16" s="119"/>
      <c r="B16" s="132"/>
      <c r="C16" s="133"/>
      <c r="D16" s="134"/>
      <c r="F16" s="133"/>
      <c r="G16" s="133"/>
    </row>
    <row r="17" spans="1:7" ht="13.5" thickBot="1" x14ac:dyDescent="0.25">
      <c r="A17" s="119"/>
      <c r="B17" s="138" t="s">
        <v>153</v>
      </c>
      <c r="C17" s="139"/>
      <c r="D17" s="140">
        <f>+D11+D15</f>
        <v>985000</v>
      </c>
      <c r="F17" s="139">
        <f>+F11+F15</f>
        <v>100587.08247606788</v>
      </c>
      <c r="G17" s="139">
        <f>+G11+G15</f>
        <v>1085587.0824760678</v>
      </c>
    </row>
    <row r="18" spans="1:7" ht="13.5" thickTop="1" x14ac:dyDescent="0.2">
      <c r="A18" s="119"/>
      <c r="B18" s="141"/>
      <c r="C18" s="133"/>
      <c r="D18" s="134"/>
      <c r="F18" s="133"/>
      <c r="G18" s="133"/>
    </row>
    <row r="19" spans="1:7" x14ac:dyDescent="0.2">
      <c r="A19" s="119"/>
      <c r="B19" s="132" t="s">
        <v>154</v>
      </c>
      <c r="C19" s="133" t="s">
        <v>144</v>
      </c>
      <c r="D19" s="134">
        <f>-Caso!C69</f>
        <v>237000</v>
      </c>
      <c r="F19" s="133">
        <v>0</v>
      </c>
      <c r="G19" s="133">
        <f>+D19</f>
        <v>237000</v>
      </c>
    </row>
    <row r="20" spans="1:7" x14ac:dyDescent="0.2">
      <c r="A20" s="119"/>
      <c r="B20" s="132" t="s">
        <v>171</v>
      </c>
      <c r="C20" s="133" t="s">
        <v>144</v>
      </c>
      <c r="D20" s="134">
        <v>0</v>
      </c>
      <c r="F20" s="133">
        <v>0</v>
      </c>
      <c r="G20" s="133">
        <f>+F20+D20</f>
        <v>0</v>
      </c>
    </row>
    <row r="21" spans="1:7" x14ac:dyDescent="0.2">
      <c r="A21" s="119"/>
      <c r="B21" s="135" t="s">
        <v>156</v>
      </c>
      <c r="C21" s="136"/>
      <c r="D21" s="137">
        <f>+SUM(D19:D20)</f>
        <v>237000</v>
      </c>
      <c r="F21" s="136">
        <f>SUM(F19:F20)</f>
        <v>0</v>
      </c>
      <c r="G21" s="136">
        <f>SUM(G19:G20)</f>
        <v>237000</v>
      </c>
    </row>
    <row r="22" spans="1:7" x14ac:dyDescent="0.2">
      <c r="A22" s="119"/>
      <c r="B22" s="132"/>
      <c r="C22" s="133"/>
      <c r="D22" s="134"/>
      <c r="F22" s="133"/>
      <c r="G22" s="133"/>
    </row>
    <row r="23" spans="1:7" x14ac:dyDescent="0.2">
      <c r="A23" s="119"/>
      <c r="B23" s="132" t="s">
        <v>158</v>
      </c>
      <c r="C23" s="133" t="s">
        <v>147</v>
      </c>
      <c r="D23" s="134">
        <v>0</v>
      </c>
      <c r="F23" s="133">
        <f>+'3. ID Inicial AxI'!C19</f>
        <v>30176.124742820364</v>
      </c>
      <c r="G23" s="133">
        <f>+F23+D23</f>
        <v>30176.124742820364</v>
      </c>
    </row>
    <row r="24" spans="1:7" x14ac:dyDescent="0.2">
      <c r="A24" s="119"/>
      <c r="B24" s="135" t="s">
        <v>159</v>
      </c>
      <c r="C24" s="136"/>
      <c r="D24" s="137">
        <v>0</v>
      </c>
      <c r="F24" s="136">
        <f>+F23</f>
        <v>30176.124742820364</v>
      </c>
      <c r="G24" s="136">
        <f>+G23</f>
        <v>30176.124742820364</v>
      </c>
    </row>
    <row r="25" spans="1:7" x14ac:dyDescent="0.2">
      <c r="A25" s="119"/>
      <c r="B25" s="132"/>
      <c r="C25" s="133"/>
      <c r="D25" s="134"/>
      <c r="F25" s="133"/>
      <c r="G25" s="133"/>
    </row>
    <row r="26" spans="1:7" x14ac:dyDescent="0.2">
      <c r="A26" s="119"/>
      <c r="B26" s="135" t="s">
        <v>160</v>
      </c>
      <c r="C26" s="136"/>
      <c r="D26" s="137">
        <f>+D21+D24</f>
        <v>237000</v>
      </c>
      <c r="F26" s="136">
        <f>+F21+F24</f>
        <v>30176.124742820364</v>
      </c>
      <c r="G26" s="136">
        <f>+G21+G24</f>
        <v>267176.12474282039</v>
      </c>
    </row>
    <row r="27" spans="1:7" x14ac:dyDescent="0.2">
      <c r="A27" s="119"/>
      <c r="B27" s="132"/>
      <c r="C27" s="133"/>
      <c r="D27" s="134"/>
      <c r="F27" s="133"/>
      <c r="G27" s="133"/>
    </row>
    <row r="28" spans="1:7" hidden="1" x14ac:dyDescent="0.2">
      <c r="A28" s="119"/>
      <c r="B28" s="132" t="s">
        <v>161</v>
      </c>
      <c r="C28" s="133">
        <f>-SUMIF('[1]5.BSS Histórico'!$C$8:$C$91,+'1.ESP Inicial AxI'!$B28,'[1]5.BSS Histórico'!$R$8:$R$91)</f>
        <v>600000000</v>
      </c>
      <c r="D28" s="134">
        <f>-SUMIF('[1]5.BSS Histórico'!$C$8:$C$91,+'1.ESP Inicial AxI'!$B28,'[1]5.BSS Histórico'!$E$8:$E$91)</f>
        <v>600000000</v>
      </c>
      <c r="F28" s="133">
        <f>-SUMIF('[1]5.BSS Histórico'!$C$8:$C$91,+'1.ESP Inicial AxI'!$B28,'[1]5.BSS Histórico'!$R$8:$R$91)</f>
        <v>600000000</v>
      </c>
      <c r="G28" s="133">
        <f>-SUMIF('[1]5.BSS Histórico'!$C$8:$C$91,+'1.ESP Inicial AxI'!$B28,'[1]5.BSS Histórico'!$R$8:$R$91)</f>
        <v>600000000</v>
      </c>
    </row>
    <row r="29" spans="1:7" hidden="1" x14ac:dyDescent="0.2">
      <c r="A29" s="119"/>
      <c r="B29" s="132" t="s">
        <v>162</v>
      </c>
      <c r="C29" s="133">
        <f>-SUMIF('[1]5.BSS Histórico'!$C$8:$C$91,+'1.ESP Inicial AxI'!$B29,'[1]5.BSS Histórico'!$R$8:$R$91)</f>
        <v>0</v>
      </c>
      <c r="D29" s="134">
        <f>-SUMIF('[1]5.BSS Histórico'!$C$8:$C$91,+'1.ESP Inicial AxI'!$B29,'[1]5.BSS Histórico'!$E$8:$E$91)</f>
        <v>0</v>
      </c>
      <c r="F29" s="133">
        <f>-SUMIF('[1]5.BSS Histórico'!$C$8:$C$91,+'1.ESP Inicial AxI'!$B29,'[1]5.BSS Histórico'!$R$8:$R$91)</f>
        <v>0</v>
      </c>
      <c r="G29" s="133">
        <f>-SUMIF('[1]5.BSS Histórico'!$C$8:$C$91,+'1.ESP Inicial AxI'!$B29,'[1]5.BSS Histórico'!$R$8:$R$91)</f>
        <v>0</v>
      </c>
    </row>
    <row r="30" spans="1:7" hidden="1" x14ac:dyDescent="0.2">
      <c r="A30" s="119"/>
      <c r="B30" s="132" t="s">
        <v>163</v>
      </c>
      <c r="C30" s="133">
        <f>-SUMIF('[1]5.BSS Histórico'!$C$8:$C$91,+'1.ESP Inicial AxI'!$B30,'[1]5.BSS Histórico'!$R$8:$R$91)</f>
        <v>120000000</v>
      </c>
      <c r="D30" s="134">
        <f>-SUMIF('[1]5.BSS Histórico'!$C$8:$C$91,+'1.ESP Inicial AxI'!$B30,'[1]5.BSS Histórico'!$E$8:$E$91)</f>
        <v>120000000</v>
      </c>
      <c r="F30" s="133">
        <f>-SUMIF('[1]5.BSS Histórico'!$C$8:$C$91,+'1.ESP Inicial AxI'!$B30,'[1]5.BSS Histórico'!$R$8:$R$91)</f>
        <v>120000000</v>
      </c>
      <c r="G30" s="133">
        <f>-SUMIF('[1]5.BSS Histórico'!$C$8:$C$91,+'1.ESP Inicial AxI'!$B30,'[1]5.BSS Histórico'!$R$8:$R$91)</f>
        <v>120000000</v>
      </c>
    </row>
    <row r="31" spans="1:7" hidden="1" x14ac:dyDescent="0.2">
      <c r="A31" s="119"/>
      <c r="B31" s="132" t="s">
        <v>164</v>
      </c>
      <c r="C31" s="133">
        <f>-SUMIF('[1]5.BSS Histórico'!$C$8:$C$91,+'1.ESP Inicial AxI'!$B31,'[1]5.BSS Histórico'!$R$8:$R$91)</f>
        <v>81578350</v>
      </c>
      <c r="D31" s="134">
        <f>-SUMIF('[1]5.BSS Histórico'!$C$8:$C$91,+'1.ESP Inicial AxI'!$B31,'[1]5.BSS Histórico'!$E$8:$E$91)</f>
        <v>281578350</v>
      </c>
      <c r="F31" s="133">
        <f>-SUMIF('[1]5.BSS Histórico'!$C$8:$C$91,+'1.ESP Inicial AxI'!$B31,'[1]5.BSS Histórico'!$R$8:$R$91)</f>
        <v>81578350</v>
      </c>
      <c r="G31" s="133">
        <f>-SUMIF('[1]5.BSS Histórico'!$C$8:$C$91,+'1.ESP Inicial AxI'!$B31,'[1]5.BSS Histórico'!$R$8:$R$91)</f>
        <v>81578350</v>
      </c>
    </row>
    <row r="32" spans="1:7" hidden="1" x14ac:dyDescent="0.2">
      <c r="A32" s="119"/>
      <c r="B32" s="132" t="s">
        <v>165</v>
      </c>
      <c r="C32" s="133">
        <f>-SUMIF('[1]5.BSS Histórico'!$C$8:$C$91,+'1.ESP Inicial AxI'!$B32,'[1]5.BSS Histórico'!$R$8:$R$91)</f>
        <v>413068345.00901186</v>
      </c>
      <c r="D32" s="134">
        <f>-SUMIF('[1]5.BSS Histórico'!$C$8:$C$91,+'1.ESP Inicial AxI'!$B32,'[1]5.BSS Histórico'!$E$8:$E$91)</f>
        <v>0</v>
      </c>
      <c r="F32" s="133">
        <f>-SUMIF('[1]5.BSS Histórico'!$C$8:$C$91,+'1.ESP Inicial AxI'!$B32,'[1]5.BSS Histórico'!$R$8:$R$91)</f>
        <v>413068345.00901186</v>
      </c>
      <c r="G32" s="133">
        <f>-SUMIF('[1]5.BSS Histórico'!$C$8:$C$91,+'1.ESP Inicial AxI'!$B32,'[1]5.BSS Histórico'!$R$8:$R$91)</f>
        <v>413068345.00901186</v>
      </c>
    </row>
    <row r="33" spans="1:7" hidden="1" x14ac:dyDescent="0.2">
      <c r="A33" s="119"/>
      <c r="B33" s="132"/>
      <c r="C33" s="133"/>
      <c r="D33" s="134"/>
      <c r="F33" s="133"/>
      <c r="G33" s="133"/>
    </row>
    <row r="34" spans="1:7" x14ac:dyDescent="0.2">
      <c r="A34" s="119"/>
      <c r="B34" s="135" t="s">
        <v>166</v>
      </c>
      <c r="C34" s="136" t="s">
        <v>147</v>
      </c>
      <c r="D34" s="137">
        <f>+D17-D26</f>
        <v>748000</v>
      </c>
      <c r="F34" s="136">
        <f>+F17-F26</f>
        <v>70410.957733247516</v>
      </c>
      <c r="G34" s="136">
        <f>+G17-G26</f>
        <v>818410.95773324743</v>
      </c>
    </row>
    <row r="35" spans="1:7" x14ac:dyDescent="0.2">
      <c r="A35" s="119"/>
      <c r="B35" s="132"/>
      <c r="C35" s="133"/>
      <c r="D35" s="134"/>
      <c r="F35" s="133"/>
      <c r="G35" s="133"/>
    </row>
    <row r="36" spans="1:7" ht="13.5" thickBot="1" x14ac:dyDescent="0.25">
      <c r="A36" s="119"/>
      <c r="B36" s="142" t="s">
        <v>167</v>
      </c>
      <c r="C36" s="143"/>
      <c r="D36" s="144">
        <f>+D26+D34</f>
        <v>985000</v>
      </c>
      <c r="F36" s="143">
        <f>+F26+F34</f>
        <v>100587.08247606788</v>
      </c>
      <c r="G36" s="143">
        <f>+G26+G34</f>
        <v>1085587.0824760678</v>
      </c>
    </row>
    <row r="37" spans="1:7" x14ac:dyDescent="0.2">
      <c r="D37" s="145">
        <f>+D36-D17</f>
        <v>0</v>
      </c>
      <c r="F37" s="145">
        <f>+F36-F17</f>
        <v>0</v>
      </c>
      <c r="G37" s="145">
        <f>+G36-G17</f>
        <v>0</v>
      </c>
    </row>
  </sheetData>
  <pageMargins left="0.23622047244094491" right="0.23622047244094491" top="0.74803149606299213" bottom="0.74803149606299213" header="0.31496062992125984" footer="0.31496062992125984"/>
  <pageSetup paperSize="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57"/>
  <sheetViews>
    <sheetView showGridLines="0" zoomScaleNormal="100" workbookViewId="0"/>
  </sheetViews>
  <sheetFormatPr defaultRowHeight="11.25" x14ac:dyDescent="0.2"/>
  <cols>
    <col min="1" max="2" width="2.375" style="119" customWidth="1"/>
    <col min="3" max="3" width="14.75" style="119" customWidth="1"/>
    <col min="4" max="4" width="7.375" style="119" customWidth="1"/>
    <col min="5" max="5" width="9" style="119" customWidth="1"/>
    <col min="6" max="6" width="11.625" style="119" customWidth="1"/>
    <col min="7" max="7" width="9.625" style="119" customWidth="1"/>
    <col min="8" max="11" width="13.75" style="119" customWidth="1"/>
    <col min="12" max="12" width="1.5" style="119" customWidth="1"/>
    <col min="13" max="13" width="11.5" style="149" customWidth="1"/>
    <col min="14" max="14" width="9.875" style="149" customWidth="1"/>
    <col min="15" max="15" width="8.125" style="119" bestFit="1" customWidth="1"/>
    <col min="16" max="16" width="1.5" style="119" customWidth="1"/>
    <col min="17" max="17" width="13.75" style="119" customWidth="1"/>
    <col min="18" max="18" width="15.25" style="119" customWidth="1"/>
    <col min="19" max="19" width="13.75" style="119" customWidth="1"/>
    <col min="20" max="16384" width="9" style="119"/>
  </cols>
  <sheetData>
    <row r="1" spans="1:14" s="146" customFormat="1" ht="14.25" x14ac:dyDescent="0.2">
      <c r="A1" s="116"/>
      <c r="M1" s="147"/>
      <c r="N1" s="147"/>
    </row>
    <row r="2" spans="1:14" s="146" customFormat="1" ht="14.25" x14ac:dyDescent="0.2">
      <c r="M2" s="147"/>
      <c r="N2" s="147"/>
    </row>
    <row r="3" spans="1:14" s="146" customFormat="1" ht="14.25" x14ac:dyDescent="0.2">
      <c r="A3" s="119"/>
      <c r="B3" s="120" t="s">
        <v>172</v>
      </c>
      <c r="M3" s="147"/>
      <c r="N3" s="147"/>
    </row>
    <row r="5" spans="1:14" x14ac:dyDescent="0.2">
      <c r="C5" s="148" t="s">
        <v>173</v>
      </c>
    </row>
    <row r="6" spans="1:14" s="122" customFormat="1" ht="33.75" x14ac:dyDescent="0.2">
      <c r="C6" s="150" t="s">
        <v>174</v>
      </c>
      <c r="D6" s="150" t="s">
        <v>109</v>
      </c>
      <c r="E6" s="150" t="s">
        <v>175</v>
      </c>
      <c r="F6" s="150" t="s">
        <v>176</v>
      </c>
      <c r="G6" s="150" t="s">
        <v>177</v>
      </c>
      <c r="H6" s="150" t="s">
        <v>178</v>
      </c>
      <c r="I6" s="150" t="s">
        <v>179</v>
      </c>
      <c r="J6" s="150" t="s">
        <v>86</v>
      </c>
    </row>
    <row r="7" spans="1:14" x14ac:dyDescent="0.2">
      <c r="C7" s="151" t="s">
        <v>111</v>
      </c>
      <c r="D7" s="152">
        <f>+Caso!E51</f>
        <v>42644</v>
      </c>
      <c r="E7" s="153">
        <v>60</v>
      </c>
      <c r="F7" s="153">
        <v>15</v>
      </c>
      <c r="G7" s="153">
        <f>+E7-F7</f>
        <v>45</v>
      </c>
      <c r="H7" s="154">
        <f>+Caso!C51</f>
        <v>480000</v>
      </c>
      <c r="I7" s="155">
        <f>-H7*F7/E7</f>
        <v>-120000</v>
      </c>
      <c r="J7" s="156">
        <f>+H7+I7</f>
        <v>360000</v>
      </c>
    </row>
    <row r="8" spans="1:14" x14ac:dyDescent="0.2">
      <c r="C8" s="151"/>
      <c r="D8" s="152"/>
      <c r="E8" s="153"/>
      <c r="F8" s="153"/>
      <c r="G8" s="153"/>
      <c r="H8" s="154"/>
      <c r="I8" s="154"/>
      <c r="J8" s="156"/>
    </row>
    <row r="9" spans="1:14" x14ac:dyDescent="0.2">
      <c r="C9" s="151"/>
      <c r="D9" s="152"/>
      <c r="E9" s="153"/>
      <c r="F9" s="153"/>
      <c r="G9" s="153"/>
      <c r="H9" s="154"/>
      <c r="I9" s="154"/>
      <c r="J9" s="156"/>
    </row>
    <row r="10" spans="1:14" x14ac:dyDescent="0.2">
      <c r="C10" s="157" t="s">
        <v>180</v>
      </c>
      <c r="D10" s="158"/>
      <c r="E10" s="136"/>
      <c r="F10" s="136"/>
      <c r="G10" s="136"/>
      <c r="H10" s="159">
        <f>SUM(H7:H9)</f>
        <v>480000</v>
      </c>
      <c r="I10" s="159">
        <f>SUM(I7:I9)</f>
        <v>-120000</v>
      </c>
      <c r="J10" s="159">
        <f>SUM(J7:J9)</f>
        <v>360000</v>
      </c>
    </row>
    <row r="11" spans="1:14" x14ac:dyDescent="0.2">
      <c r="E11" s="121"/>
      <c r="F11" s="121"/>
      <c r="G11" s="121"/>
      <c r="H11" s="121"/>
      <c r="J11" s="160"/>
    </row>
    <row r="12" spans="1:14" x14ac:dyDescent="0.2">
      <c r="C12" s="148" t="s">
        <v>181</v>
      </c>
      <c r="E12" s="121"/>
      <c r="F12" s="121"/>
      <c r="G12" s="121"/>
      <c r="H12" s="121"/>
      <c r="I12" s="121"/>
      <c r="J12" s="121"/>
      <c r="K12" s="121"/>
    </row>
    <row r="13" spans="1:14" ht="33.75" x14ac:dyDescent="0.2">
      <c r="C13" s="295" t="s">
        <v>174</v>
      </c>
      <c r="D13" s="295"/>
      <c r="E13" s="295"/>
      <c r="F13" s="161" t="s">
        <v>182</v>
      </c>
      <c r="G13" s="161" t="s">
        <v>183</v>
      </c>
      <c r="H13" s="150" t="s">
        <v>184</v>
      </c>
      <c r="I13" s="150" t="s">
        <v>185</v>
      </c>
      <c r="J13" s="150" t="s">
        <v>179</v>
      </c>
      <c r="K13" s="150" t="s">
        <v>186</v>
      </c>
    </row>
    <row r="14" spans="1:14" x14ac:dyDescent="0.2">
      <c r="C14" s="296" t="s">
        <v>111</v>
      </c>
      <c r="D14" s="296"/>
      <c r="E14" s="296"/>
      <c r="F14" s="169">
        <f>+Indices!C305</f>
        <v>124.79559999999999</v>
      </c>
      <c r="G14" s="162">
        <f>+Indices!C290</f>
        <v>97.541702511291518</v>
      </c>
      <c r="H14" s="162">
        <f>+F14/G14</f>
        <v>1.2794076460327677</v>
      </c>
      <c r="I14" s="153">
        <f>+ROUND(H7*H14,0)</f>
        <v>614116</v>
      </c>
      <c r="J14" s="153">
        <f>+I7*H14</f>
        <v>-153528.91752393212</v>
      </c>
      <c r="K14" s="153">
        <f>+I14+J14</f>
        <v>460587.08247606788</v>
      </c>
    </row>
    <row r="15" spans="1:14" x14ac:dyDescent="0.2">
      <c r="C15" s="296"/>
      <c r="D15" s="296"/>
      <c r="E15" s="296"/>
      <c r="F15" s="153"/>
      <c r="G15" s="153"/>
      <c r="H15" s="162"/>
      <c r="I15" s="153"/>
      <c r="J15" s="154"/>
      <c r="K15" s="153"/>
    </row>
    <row r="16" spans="1:14" x14ac:dyDescent="0.2">
      <c r="C16" s="296"/>
      <c r="D16" s="296"/>
      <c r="E16" s="296"/>
      <c r="F16" s="153"/>
      <c r="G16" s="153"/>
      <c r="H16" s="162"/>
      <c r="I16" s="153"/>
      <c r="J16" s="154"/>
      <c r="K16" s="153"/>
    </row>
    <row r="17" spans="3:11" x14ac:dyDescent="0.2">
      <c r="C17" s="297" t="s">
        <v>180</v>
      </c>
      <c r="D17" s="297"/>
      <c r="E17" s="297"/>
      <c r="F17" s="136"/>
      <c r="G17" s="136"/>
      <c r="H17" s="159"/>
      <c r="I17" s="159">
        <f>SUM(I14:I16)</f>
        <v>614116</v>
      </c>
      <c r="J17" s="159">
        <f>SUM(J14:J16)</f>
        <v>-153528.91752393212</v>
      </c>
      <c r="K17" s="159">
        <f>SUM(K14:K16)</f>
        <v>460587.08247606788</v>
      </c>
    </row>
    <row r="18" spans="3:11" x14ac:dyDescent="0.2">
      <c r="E18" s="121"/>
      <c r="F18" s="121"/>
      <c r="G18" s="121"/>
      <c r="H18" s="121"/>
      <c r="I18" s="121"/>
      <c r="J18" s="121"/>
      <c r="K18" s="121"/>
    </row>
    <row r="19" spans="3:11" x14ac:dyDescent="0.2">
      <c r="C19" s="163" t="s">
        <v>187</v>
      </c>
      <c r="D19" s="163"/>
      <c r="E19" s="164"/>
      <c r="F19" s="164">
        <f>+H10+I10</f>
        <v>360000</v>
      </c>
      <c r="G19" s="121"/>
      <c r="H19" s="121"/>
      <c r="I19" s="121"/>
      <c r="J19" s="121"/>
      <c r="K19" s="121"/>
    </row>
    <row r="20" spans="3:11" x14ac:dyDescent="0.2">
      <c r="C20" s="163"/>
      <c r="D20" s="163"/>
      <c r="E20" s="164"/>
      <c r="F20" s="164"/>
      <c r="G20" s="121"/>
      <c r="H20" s="121"/>
      <c r="I20" s="165"/>
      <c r="J20" s="121"/>
      <c r="K20" s="121"/>
    </row>
    <row r="21" spans="3:11" x14ac:dyDescent="0.2">
      <c r="C21" s="166" t="s">
        <v>188</v>
      </c>
      <c r="D21" s="166"/>
      <c r="E21" s="167"/>
      <c r="F21" s="167">
        <f>+K17</f>
        <v>460587.08247606788</v>
      </c>
      <c r="G21" s="121"/>
      <c r="H21" s="121"/>
      <c r="I21" s="121"/>
      <c r="J21" s="121"/>
      <c r="K21" s="121"/>
    </row>
    <row r="22" spans="3:11" x14ac:dyDescent="0.2">
      <c r="E22" s="121"/>
      <c r="F22" s="121"/>
      <c r="G22" s="121"/>
      <c r="H22" s="121"/>
      <c r="I22" s="121"/>
      <c r="J22" s="121"/>
      <c r="K22" s="121"/>
    </row>
    <row r="23" spans="3:11" x14ac:dyDescent="0.2">
      <c r="C23" s="148" t="s">
        <v>189</v>
      </c>
      <c r="E23" s="121"/>
      <c r="F23" s="168">
        <f>+F21-F19</f>
        <v>100587.08247606788</v>
      </c>
      <c r="G23" s="121"/>
      <c r="H23" s="121"/>
      <c r="I23" s="121"/>
      <c r="J23" s="121"/>
      <c r="K23" s="121"/>
    </row>
    <row r="24" spans="3:11" x14ac:dyDescent="0.2">
      <c r="E24" s="121"/>
      <c r="F24" s="121"/>
      <c r="G24" s="121"/>
      <c r="H24" s="121"/>
      <c r="I24" s="121"/>
      <c r="J24" s="121"/>
      <c r="K24" s="121"/>
    </row>
    <row r="25" spans="3:11" x14ac:dyDescent="0.2">
      <c r="E25" s="121"/>
      <c r="F25" s="121"/>
      <c r="G25" s="121"/>
      <c r="H25" s="121"/>
      <c r="I25" s="121"/>
      <c r="J25" s="121"/>
      <c r="K25" s="121"/>
    </row>
    <row r="26" spans="3:11" x14ac:dyDescent="0.2">
      <c r="E26" s="121"/>
      <c r="F26" s="121"/>
      <c r="G26" s="121"/>
      <c r="H26" s="121"/>
      <c r="I26" s="121"/>
      <c r="J26" s="121"/>
      <c r="K26" s="121"/>
    </row>
    <row r="27" spans="3:11" x14ac:dyDescent="0.2">
      <c r="E27" s="121"/>
      <c r="F27" s="121"/>
      <c r="G27" s="121"/>
      <c r="H27" s="121"/>
      <c r="I27" s="121"/>
      <c r="J27" s="121"/>
      <c r="K27" s="121"/>
    </row>
    <row r="28" spans="3:11" x14ac:dyDescent="0.2">
      <c r="E28" s="121"/>
      <c r="F28" s="121"/>
      <c r="G28" s="121"/>
      <c r="H28" s="121"/>
      <c r="I28" s="121"/>
      <c r="J28" s="121"/>
      <c r="K28" s="121"/>
    </row>
    <row r="29" spans="3:11" x14ac:dyDescent="0.2">
      <c r="E29" s="121"/>
      <c r="F29" s="121"/>
      <c r="G29" s="121"/>
      <c r="H29" s="121"/>
      <c r="I29" s="121"/>
      <c r="J29" s="121"/>
      <c r="K29" s="121"/>
    </row>
    <row r="30" spans="3:11" x14ac:dyDescent="0.2">
      <c r="E30" s="121"/>
      <c r="F30" s="121"/>
      <c r="G30" s="121"/>
      <c r="H30" s="121"/>
      <c r="I30" s="121"/>
      <c r="J30" s="121"/>
      <c r="K30" s="121"/>
    </row>
    <row r="31" spans="3:11" x14ac:dyDescent="0.2">
      <c r="E31" s="121"/>
      <c r="F31" s="121"/>
      <c r="G31" s="121"/>
      <c r="H31" s="121"/>
      <c r="I31" s="121"/>
      <c r="J31" s="121"/>
      <c r="K31" s="121"/>
    </row>
    <row r="32" spans="3:11" x14ac:dyDescent="0.2">
      <c r="E32" s="121"/>
      <c r="F32" s="121"/>
      <c r="G32" s="121"/>
      <c r="H32" s="121"/>
      <c r="I32" s="121"/>
      <c r="J32" s="121"/>
      <c r="K32" s="121"/>
    </row>
    <row r="33" spans="5:11" x14ac:dyDescent="0.2">
      <c r="E33" s="121"/>
      <c r="F33" s="121"/>
      <c r="G33" s="121"/>
      <c r="H33" s="121"/>
      <c r="I33" s="121"/>
      <c r="J33" s="121"/>
      <c r="K33" s="121"/>
    </row>
    <row r="34" spans="5:11" x14ac:dyDescent="0.2">
      <c r="E34" s="121"/>
      <c r="F34" s="121"/>
      <c r="G34" s="121"/>
      <c r="H34" s="121"/>
      <c r="I34" s="121"/>
      <c r="J34" s="121"/>
      <c r="K34" s="121"/>
    </row>
    <row r="35" spans="5:11" x14ac:dyDescent="0.2">
      <c r="E35" s="121"/>
      <c r="F35" s="121"/>
      <c r="G35" s="121"/>
      <c r="H35" s="121"/>
      <c r="I35" s="121"/>
      <c r="J35" s="121"/>
      <c r="K35" s="121"/>
    </row>
    <row r="36" spans="5:11" x14ac:dyDescent="0.2">
      <c r="E36" s="121"/>
      <c r="F36" s="121"/>
      <c r="G36" s="121"/>
      <c r="H36" s="121"/>
      <c r="I36" s="121"/>
      <c r="J36" s="121"/>
      <c r="K36" s="121"/>
    </row>
    <row r="37" spans="5:11" x14ac:dyDescent="0.2">
      <c r="E37" s="121"/>
      <c r="F37" s="121"/>
      <c r="G37" s="121"/>
      <c r="H37" s="121"/>
      <c r="I37" s="121"/>
      <c r="J37" s="121"/>
      <c r="K37" s="121"/>
    </row>
    <row r="38" spans="5:11" x14ac:dyDescent="0.2">
      <c r="E38" s="121"/>
      <c r="F38" s="121"/>
      <c r="G38" s="121"/>
      <c r="H38" s="121"/>
      <c r="I38" s="121"/>
      <c r="J38" s="121"/>
      <c r="K38" s="121"/>
    </row>
    <row r="39" spans="5:11" x14ac:dyDescent="0.2">
      <c r="E39" s="121"/>
      <c r="F39" s="121"/>
      <c r="G39" s="121"/>
      <c r="H39" s="121"/>
      <c r="I39" s="121"/>
      <c r="J39" s="121"/>
      <c r="K39" s="121"/>
    </row>
    <row r="40" spans="5:11" x14ac:dyDescent="0.2">
      <c r="E40" s="121"/>
      <c r="F40" s="121"/>
      <c r="G40" s="121"/>
      <c r="H40" s="121"/>
      <c r="I40" s="121"/>
      <c r="J40" s="121"/>
      <c r="K40" s="121"/>
    </row>
    <row r="41" spans="5:11" x14ac:dyDescent="0.2">
      <c r="E41" s="121"/>
      <c r="F41" s="121"/>
      <c r="G41" s="121"/>
      <c r="H41" s="121"/>
      <c r="I41" s="121"/>
      <c r="J41" s="121"/>
      <c r="K41" s="121"/>
    </row>
    <row r="42" spans="5:11" x14ac:dyDescent="0.2">
      <c r="E42" s="121"/>
      <c r="F42" s="121"/>
      <c r="G42" s="121"/>
      <c r="H42" s="121"/>
      <c r="I42" s="121"/>
      <c r="J42" s="121"/>
      <c r="K42" s="121"/>
    </row>
    <row r="43" spans="5:11" x14ac:dyDescent="0.2">
      <c r="E43" s="121"/>
      <c r="F43" s="121"/>
      <c r="G43" s="121"/>
      <c r="H43" s="121"/>
      <c r="I43" s="121"/>
      <c r="J43" s="121"/>
      <c r="K43" s="121"/>
    </row>
    <row r="44" spans="5:11" x14ac:dyDescent="0.2">
      <c r="E44" s="121"/>
      <c r="F44" s="121"/>
      <c r="G44" s="121"/>
      <c r="H44" s="121"/>
      <c r="I44" s="121"/>
      <c r="J44" s="121"/>
      <c r="K44" s="121"/>
    </row>
    <row r="45" spans="5:11" x14ac:dyDescent="0.2">
      <c r="E45" s="121"/>
      <c r="F45" s="121"/>
      <c r="G45" s="121"/>
      <c r="H45" s="121"/>
      <c r="I45" s="121"/>
      <c r="J45" s="121"/>
      <c r="K45" s="121"/>
    </row>
    <row r="46" spans="5:11" x14ac:dyDescent="0.2">
      <c r="E46" s="121"/>
      <c r="F46" s="121"/>
      <c r="G46" s="121"/>
      <c r="H46" s="121"/>
      <c r="I46" s="121"/>
      <c r="J46" s="121"/>
      <c r="K46" s="121"/>
    </row>
    <row r="47" spans="5:11" x14ac:dyDescent="0.2">
      <c r="E47" s="121"/>
      <c r="F47" s="121"/>
      <c r="G47" s="121"/>
      <c r="H47" s="121"/>
      <c r="I47" s="121"/>
      <c r="J47" s="121"/>
      <c r="K47" s="121"/>
    </row>
    <row r="48" spans="5:11" x14ac:dyDescent="0.2">
      <c r="E48" s="121"/>
      <c r="F48" s="121"/>
      <c r="G48" s="121"/>
      <c r="H48" s="121"/>
      <c r="I48" s="121"/>
      <c r="J48" s="121"/>
      <c r="K48" s="121"/>
    </row>
    <row r="49" spans="5:11" x14ac:dyDescent="0.2">
      <c r="E49" s="121"/>
      <c r="F49" s="121"/>
      <c r="G49" s="121"/>
      <c r="H49" s="121"/>
      <c r="I49" s="121"/>
      <c r="J49" s="121"/>
      <c r="K49" s="121"/>
    </row>
    <row r="50" spans="5:11" x14ac:dyDescent="0.2">
      <c r="E50" s="121"/>
      <c r="F50" s="121"/>
      <c r="G50" s="121"/>
      <c r="H50" s="121"/>
      <c r="I50" s="121"/>
      <c r="J50" s="121"/>
      <c r="K50" s="121"/>
    </row>
    <row r="51" spans="5:11" x14ac:dyDescent="0.2">
      <c r="E51" s="121"/>
      <c r="F51" s="121"/>
      <c r="G51" s="121"/>
      <c r="H51" s="121"/>
      <c r="I51" s="121"/>
      <c r="J51" s="121"/>
      <c r="K51" s="121"/>
    </row>
    <row r="52" spans="5:11" x14ac:dyDescent="0.2">
      <c r="E52" s="121"/>
      <c r="F52" s="121"/>
      <c r="G52" s="121"/>
      <c r="H52" s="121"/>
      <c r="I52" s="121"/>
      <c r="J52" s="121"/>
      <c r="K52" s="121"/>
    </row>
    <row r="53" spans="5:11" x14ac:dyDescent="0.2">
      <c r="E53" s="121"/>
      <c r="F53" s="121"/>
      <c r="G53" s="121"/>
      <c r="H53" s="121"/>
      <c r="I53" s="121"/>
      <c r="J53" s="121"/>
      <c r="K53" s="121"/>
    </row>
    <row r="54" spans="5:11" x14ac:dyDescent="0.2">
      <c r="E54" s="121"/>
      <c r="F54" s="121"/>
      <c r="G54" s="121"/>
      <c r="H54" s="121"/>
      <c r="I54" s="121"/>
      <c r="J54" s="121"/>
      <c r="K54" s="121"/>
    </row>
    <row r="55" spans="5:11" x14ac:dyDescent="0.2">
      <c r="E55" s="121"/>
      <c r="F55" s="121"/>
      <c r="G55" s="121"/>
      <c r="H55" s="121"/>
      <c r="I55" s="121"/>
      <c r="J55" s="121"/>
      <c r="K55" s="121"/>
    </row>
    <row r="56" spans="5:11" x14ac:dyDescent="0.2">
      <c r="E56" s="121"/>
      <c r="F56" s="121"/>
      <c r="G56" s="121"/>
      <c r="H56" s="121"/>
      <c r="I56" s="121"/>
      <c r="J56" s="121"/>
      <c r="K56" s="121"/>
    </row>
    <row r="57" spans="5:11" x14ac:dyDescent="0.2">
      <c r="E57" s="121"/>
      <c r="F57" s="121"/>
      <c r="G57" s="121"/>
      <c r="H57" s="121"/>
      <c r="I57" s="121"/>
      <c r="J57" s="121"/>
      <c r="K57" s="121"/>
    </row>
  </sheetData>
  <mergeCells count="5">
    <mergeCell ref="C13:E13"/>
    <mergeCell ref="C14:E14"/>
    <mergeCell ref="C15:E15"/>
    <mergeCell ref="C16:E16"/>
    <mergeCell ref="C17:E17"/>
  </mergeCells>
  <pageMargins left="0.23622047244094491" right="0.23622047244094491" top="0.74803149606299213" bottom="0.74803149606299213" header="0.31496062992125984" footer="0.31496062992125984"/>
  <pageSetup paperSize="5"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0"/>
  <sheetViews>
    <sheetView showGridLines="0" zoomScaleNormal="100" workbookViewId="0"/>
  </sheetViews>
  <sheetFormatPr defaultRowHeight="14.25" x14ac:dyDescent="0.2"/>
  <cols>
    <col min="1" max="1" width="2.375" style="146" customWidth="1"/>
    <col min="2" max="2" width="17" style="146" customWidth="1"/>
    <col min="3" max="3" width="13.25" style="146" bestFit="1" customWidth="1"/>
    <col min="4" max="4" width="10.875" style="146" bestFit="1" customWidth="1"/>
    <col min="5" max="5" width="13.25" style="146" bestFit="1" customWidth="1"/>
    <col min="6" max="6" width="3" style="146" customWidth="1"/>
    <col min="7" max="16384" width="9" style="146"/>
  </cols>
  <sheetData>
    <row r="1" spans="1:5" x14ac:dyDescent="0.2">
      <c r="A1" s="116"/>
    </row>
    <row r="3" spans="1:5" x14ac:dyDescent="0.2">
      <c r="A3" s="119"/>
      <c r="B3" s="120" t="s">
        <v>169</v>
      </c>
    </row>
    <row r="5" spans="1:5" x14ac:dyDescent="0.2">
      <c r="B5" s="148" t="s">
        <v>173</v>
      </c>
    </row>
    <row r="6" spans="1:5" x14ac:dyDescent="0.2">
      <c r="B6" s="148"/>
    </row>
    <row r="7" spans="1:5" s="119" customFormat="1" ht="30" customHeight="1" x14ac:dyDescent="0.2">
      <c r="B7" s="150" t="s">
        <v>151</v>
      </c>
      <c r="C7" s="171" t="s">
        <v>243</v>
      </c>
      <c r="D7" s="171" t="s">
        <v>244</v>
      </c>
      <c r="E7" s="171" t="s">
        <v>245</v>
      </c>
    </row>
    <row r="8" spans="1:5" s="119" customFormat="1" ht="11.25" x14ac:dyDescent="0.2">
      <c r="B8" s="172" t="s">
        <v>250</v>
      </c>
      <c r="C8" s="173">
        <v>0</v>
      </c>
      <c r="D8" s="154">
        <v>0</v>
      </c>
      <c r="E8" s="173">
        <f>+C8+D8</f>
        <v>0</v>
      </c>
    </row>
    <row r="9" spans="1:5" s="119" customFormat="1" ht="11.25" x14ac:dyDescent="0.2">
      <c r="B9" s="172"/>
      <c r="C9" s="173"/>
      <c r="D9" s="154"/>
      <c r="E9" s="173"/>
    </row>
    <row r="10" spans="1:5" s="177" customFormat="1" ht="11.25" x14ac:dyDescent="0.2">
      <c r="A10" s="148"/>
      <c r="B10" s="157" t="s">
        <v>115</v>
      </c>
      <c r="C10" s="176">
        <f>+C8+C9</f>
        <v>0</v>
      </c>
      <c r="D10" s="176">
        <f>+D8+D9</f>
        <v>0</v>
      </c>
      <c r="E10" s="176">
        <f>+E8+E9</f>
        <v>0</v>
      </c>
    </row>
    <row r="11" spans="1:5" s="119" customFormat="1" ht="11.25" x14ac:dyDescent="0.2">
      <c r="C11" s="160"/>
      <c r="E11" s="160"/>
    </row>
    <row r="12" spans="1:5" s="119" customFormat="1" ht="11.25" x14ac:dyDescent="0.15">
      <c r="C12" s="179"/>
      <c r="D12" s="179"/>
      <c r="E12" s="179"/>
    </row>
    <row r="13" spans="1:5" x14ac:dyDescent="0.2">
      <c r="B13" s="148" t="s">
        <v>246</v>
      </c>
    </row>
    <row r="15" spans="1:5" ht="22.5" x14ac:dyDescent="0.2">
      <c r="B15" s="150" t="s">
        <v>158</v>
      </c>
      <c r="C15" s="171" t="s">
        <v>247</v>
      </c>
    </row>
    <row r="16" spans="1:5" x14ac:dyDescent="0.2">
      <c r="B16" s="172"/>
      <c r="C16" s="173"/>
    </row>
    <row r="17" spans="2:4" x14ac:dyDescent="0.2">
      <c r="B17" s="172" t="s">
        <v>150</v>
      </c>
      <c r="C17" s="173">
        <f>+'2. Bs Uso Inicial AxI'!F23*30%</f>
        <v>30176.124742820364</v>
      </c>
      <c r="D17" s="119" t="s">
        <v>248</v>
      </c>
    </row>
    <row r="18" spans="2:4" x14ac:dyDescent="0.2">
      <c r="B18" s="172" t="s">
        <v>157</v>
      </c>
      <c r="C18" s="173">
        <f>+C9</f>
        <v>0</v>
      </c>
    </row>
    <row r="19" spans="2:4" x14ac:dyDescent="0.2">
      <c r="B19" s="157" t="s">
        <v>249</v>
      </c>
      <c r="C19" s="176">
        <f>+C16+C17+C18</f>
        <v>30176.124742820364</v>
      </c>
    </row>
    <row r="20" spans="2:4" x14ac:dyDescent="0.2">
      <c r="B20" s="119"/>
      <c r="C20" s="160"/>
    </row>
  </sheetData>
  <pageMargins left="0.25" right="0.25" top="0.75" bottom="0.75" header="0.3" footer="0.3"/>
  <pageSetup paperSize="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45"/>
  <sheetViews>
    <sheetView showGridLines="0" zoomScaleNormal="100" workbookViewId="0"/>
  </sheetViews>
  <sheetFormatPr defaultRowHeight="14.25" x14ac:dyDescent="0.2"/>
  <cols>
    <col min="1" max="1" width="2.375" style="146" customWidth="1"/>
    <col min="2" max="2" width="18.5" style="146" customWidth="1"/>
    <col min="3" max="3" width="11.75" style="146" customWidth="1"/>
    <col min="4" max="4" width="12.25" style="146" customWidth="1"/>
    <col min="5" max="7" width="9" style="146" customWidth="1"/>
    <col min="8" max="8" width="13.875" style="146" customWidth="1"/>
    <col min="9" max="16384" width="9" style="146"/>
  </cols>
  <sheetData>
    <row r="1" spans="1:8" x14ac:dyDescent="0.2">
      <c r="A1" s="116"/>
    </row>
    <row r="3" spans="1:8" ht="28.5" customHeight="1" x14ac:dyDescent="0.2">
      <c r="B3" s="298" t="s">
        <v>287</v>
      </c>
      <c r="C3" s="298"/>
      <c r="D3" s="298"/>
      <c r="E3" s="298"/>
      <c r="F3" s="298"/>
      <c r="G3" s="298"/>
      <c r="H3" s="298"/>
    </row>
    <row r="4" spans="1:8" ht="17.25" customHeight="1" x14ac:dyDescent="0.15">
      <c r="B4" s="178" t="s">
        <v>288</v>
      </c>
      <c r="C4" s="178">
        <f>+'1.ESP Inicial AxI'!G17</f>
        <v>1085587.0824760678</v>
      </c>
      <c r="D4" s="226"/>
      <c r="E4" s="226"/>
      <c r="F4" s="226"/>
      <c r="G4" s="226"/>
      <c r="H4" s="226"/>
    </row>
    <row r="5" spans="1:8" x14ac:dyDescent="0.15">
      <c r="B5" s="178" t="s">
        <v>289</v>
      </c>
      <c r="C5" s="178">
        <f>-'1.ESP Inicial AxI'!G26</f>
        <v>-267176.12474282039</v>
      </c>
    </row>
    <row r="6" spans="1:8" x14ac:dyDescent="0.15">
      <c r="B6" s="178" t="s">
        <v>290</v>
      </c>
      <c r="C6" s="237">
        <f>+C4+C5</f>
        <v>818410.95773324743</v>
      </c>
    </row>
    <row r="8" spans="1:8" ht="24.75" customHeight="1" x14ac:dyDescent="0.2">
      <c r="A8" s="119"/>
      <c r="B8" s="298" t="s">
        <v>190</v>
      </c>
      <c r="C8" s="298"/>
      <c r="D8" s="298"/>
      <c r="E8" s="298"/>
      <c r="F8" s="298"/>
      <c r="G8" s="298"/>
      <c r="H8" s="298"/>
    </row>
    <row r="10" spans="1:8" s="119" customFormat="1" ht="30" customHeight="1" x14ac:dyDescent="0.2">
      <c r="B10" s="150" t="s">
        <v>191</v>
      </c>
      <c r="C10" s="171" t="s">
        <v>192</v>
      </c>
      <c r="D10" s="171" t="s">
        <v>193</v>
      </c>
      <c r="E10" s="171" t="s">
        <v>194</v>
      </c>
      <c r="F10" s="171" t="s">
        <v>195</v>
      </c>
      <c r="G10" s="150" t="s">
        <v>184</v>
      </c>
      <c r="H10" s="171" t="s">
        <v>196</v>
      </c>
    </row>
    <row r="11" spans="1:8" s="119" customFormat="1" ht="11.25" x14ac:dyDescent="0.2">
      <c r="B11" s="172" t="s">
        <v>42</v>
      </c>
      <c r="C11" s="173">
        <f>-Caso!C71</f>
        <v>500000</v>
      </c>
      <c r="D11" s="174">
        <v>42552</v>
      </c>
      <c r="E11" s="173">
        <f>+Indices!C305</f>
        <v>124.79559999999999</v>
      </c>
      <c r="F11" s="173">
        <f>+Indices!C289</f>
        <v>97.153090150688755</v>
      </c>
      <c r="G11" s="162">
        <f>+E11/F11</f>
        <v>1.2845252766168989</v>
      </c>
      <c r="H11" s="173">
        <f>+C11*G11</f>
        <v>642262.63830844942</v>
      </c>
    </row>
    <row r="12" spans="1:8" s="119" customFormat="1" ht="11.25" x14ac:dyDescent="0.2">
      <c r="B12" s="172"/>
      <c r="C12" s="173"/>
      <c r="D12" s="175"/>
      <c r="E12" s="173"/>
      <c r="F12" s="173"/>
      <c r="G12" s="155"/>
      <c r="H12" s="173"/>
    </row>
    <row r="13" spans="1:8" s="177" customFormat="1" ht="11.25" x14ac:dyDescent="0.2">
      <c r="A13" s="148"/>
      <c r="B13" s="157" t="s">
        <v>115</v>
      </c>
      <c r="C13" s="176">
        <f>+C11+C12</f>
        <v>500000</v>
      </c>
      <c r="D13" s="176"/>
      <c r="E13" s="176"/>
      <c r="F13" s="176"/>
      <c r="G13" s="176"/>
      <c r="H13" s="176">
        <f>+H11+H12</f>
        <v>642262.63830844942</v>
      </c>
    </row>
    <row r="14" spans="1:8" s="119" customFormat="1" ht="11.25" x14ac:dyDescent="0.2">
      <c r="C14" s="160"/>
      <c r="E14" s="160"/>
      <c r="F14" s="160"/>
      <c r="G14" s="160"/>
    </row>
    <row r="15" spans="1:8" s="119" customFormat="1" ht="11.25" x14ac:dyDescent="0.15">
      <c r="B15" s="119" t="s">
        <v>198</v>
      </c>
      <c r="C15" s="178">
        <f>+H13-C13</f>
        <v>142262.63830844942</v>
      </c>
      <c r="D15" s="179"/>
      <c r="E15" s="179"/>
      <c r="F15" s="179"/>
      <c r="G15" s="179"/>
    </row>
    <row r="16" spans="1:8" s="119" customFormat="1" ht="11.25" x14ac:dyDescent="0.15">
      <c r="C16" s="178"/>
      <c r="D16" s="179"/>
      <c r="E16" s="179"/>
      <c r="F16" s="179"/>
      <c r="G16" s="179"/>
    </row>
    <row r="17" spans="2:9" s="119" customFormat="1" ht="11.25" x14ac:dyDescent="0.15">
      <c r="C17" s="178"/>
      <c r="D17" s="179"/>
      <c r="E17" s="179"/>
      <c r="F17" s="179"/>
      <c r="G17" s="179"/>
    </row>
    <row r="18" spans="2:9" s="119" customFormat="1" ht="11.25" x14ac:dyDescent="0.15">
      <c r="C18" s="178"/>
      <c r="D18" s="179"/>
      <c r="E18" s="179"/>
      <c r="F18" s="179"/>
      <c r="G18" s="179"/>
    </row>
    <row r="19" spans="2:9" s="119" customFormat="1" ht="27" customHeight="1" x14ac:dyDescent="0.2">
      <c r="B19" s="298" t="s">
        <v>199</v>
      </c>
      <c r="C19" s="298"/>
      <c r="D19" s="298"/>
      <c r="E19" s="298"/>
      <c r="F19" s="298"/>
      <c r="G19" s="298"/>
      <c r="H19" s="298"/>
    </row>
    <row r="20" spans="2:9" s="119" customFormat="1" ht="11.25" x14ac:dyDescent="0.15">
      <c r="C20" s="178"/>
      <c r="D20" s="179"/>
      <c r="E20" s="179"/>
      <c r="F20" s="179"/>
      <c r="G20" s="179"/>
    </row>
    <row r="21" spans="2:9" s="119" customFormat="1" ht="11.25" x14ac:dyDescent="0.15">
      <c r="B21" s="163" t="s">
        <v>200</v>
      </c>
      <c r="C21" s="178"/>
      <c r="D21" s="180">
        <f>+C6</f>
        <v>818410.95773324743</v>
      </c>
      <c r="E21" s="181" t="s">
        <v>89</v>
      </c>
      <c r="F21" s="179"/>
      <c r="G21" s="179"/>
      <c r="H21" s="182"/>
    </row>
    <row r="22" spans="2:9" s="119" customFormat="1" ht="11.25" x14ac:dyDescent="0.15">
      <c r="B22" s="163" t="s">
        <v>42</v>
      </c>
      <c r="C22" s="178"/>
      <c r="D22" s="180">
        <f>-C11</f>
        <v>-500000</v>
      </c>
      <c r="E22" s="181" t="s">
        <v>201</v>
      </c>
      <c r="F22" s="179"/>
      <c r="G22" s="179"/>
    </row>
    <row r="23" spans="2:9" s="119" customFormat="1" ht="11.25" x14ac:dyDescent="0.15">
      <c r="B23" s="163" t="s">
        <v>198</v>
      </c>
      <c r="C23" s="178"/>
      <c r="D23" s="180">
        <f>-C15</f>
        <v>-142262.63830844942</v>
      </c>
      <c r="E23" s="181" t="s">
        <v>201</v>
      </c>
      <c r="F23" s="179"/>
      <c r="G23" s="179"/>
    </row>
    <row r="24" spans="2:9" s="119" customFormat="1" ht="11.25" x14ac:dyDescent="0.15">
      <c r="B24" s="166" t="s">
        <v>197</v>
      </c>
      <c r="C24" s="183"/>
      <c r="D24" s="184">
        <f>-H12</f>
        <v>0</v>
      </c>
      <c r="E24" s="181" t="s">
        <v>201</v>
      </c>
      <c r="F24" s="179"/>
      <c r="G24" s="179"/>
    </row>
    <row r="25" spans="2:9" s="119" customFormat="1" ht="11.25" x14ac:dyDescent="0.15">
      <c r="B25" s="148" t="s">
        <v>202</v>
      </c>
      <c r="C25" s="178"/>
      <c r="D25" s="185">
        <f>+D21+D22+D23+D24</f>
        <v>176148.31942479801</v>
      </c>
      <c r="E25" s="181" t="s">
        <v>203</v>
      </c>
      <c r="F25" s="179"/>
      <c r="G25" s="179"/>
    </row>
    <row r="26" spans="2:9" s="119" customFormat="1" ht="11.25" x14ac:dyDescent="0.15">
      <c r="C26" s="178"/>
      <c r="D26" s="180"/>
      <c r="E26" s="179"/>
      <c r="F26" s="179"/>
      <c r="G26" s="179"/>
    </row>
    <row r="27" spans="2:9" s="119" customFormat="1" ht="11.25" x14ac:dyDescent="0.15">
      <c r="C27" s="178"/>
      <c r="D27" s="180"/>
      <c r="E27" s="179"/>
      <c r="F27" s="179"/>
      <c r="G27" s="179"/>
    </row>
    <row r="28" spans="2:9" s="119" customFormat="1" ht="24" customHeight="1" x14ac:dyDescent="0.2">
      <c r="B28" s="298" t="s">
        <v>204</v>
      </c>
      <c r="C28" s="298"/>
      <c r="D28" s="298"/>
      <c r="E28" s="298"/>
      <c r="F28" s="298"/>
      <c r="G28" s="298"/>
      <c r="H28" s="298"/>
    </row>
    <row r="29" spans="2:9" s="119" customFormat="1" ht="11.25" x14ac:dyDescent="0.15">
      <c r="C29" s="178"/>
      <c r="D29" s="180"/>
      <c r="E29" s="179"/>
      <c r="F29" s="179"/>
      <c r="G29" s="179"/>
    </row>
    <row r="30" spans="2:9" s="119" customFormat="1" ht="22.5" x14ac:dyDescent="0.2">
      <c r="B30" s="150" t="s">
        <v>191</v>
      </c>
      <c r="C30" s="171" t="s">
        <v>192</v>
      </c>
      <c r="D30" s="171" t="s">
        <v>205</v>
      </c>
      <c r="E30" s="171" t="s">
        <v>206</v>
      </c>
      <c r="F30" s="171" t="s">
        <v>194</v>
      </c>
      <c r="G30" s="150" t="s">
        <v>184</v>
      </c>
      <c r="H30" s="171" t="s">
        <v>196</v>
      </c>
      <c r="I30" s="171" t="s">
        <v>270</v>
      </c>
    </row>
    <row r="31" spans="2:9" s="119" customFormat="1" ht="11.25" x14ac:dyDescent="0.2">
      <c r="B31" s="172" t="s">
        <v>42</v>
      </c>
      <c r="C31" s="173">
        <f>+C11</f>
        <v>500000</v>
      </c>
      <c r="D31" s="174">
        <v>43070</v>
      </c>
      <c r="E31" s="173">
        <f>+Indices!C317</f>
        <v>184.2552</v>
      </c>
      <c r="F31" s="173">
        <f>+E11</f>
        <v>124.79559999999999</v>
      </c>
      <c r="G31" s="162">
        <f>+E31/F31</f>
        <v>1.4764559006888065</v>
      </c>
      <c r="H31" s="173">
        <f>+C31</f>
        <v>500000</v>
      </c>
      <c r="I31" s="173"/>
    </row>
    <row r="32" spans="2:9" s="119" customFormat="1" ht="11.25" x14ac:dyDescent="0.2">
      <c r="B32" s="172" t="s">
        <v>198</v>
      </c>
      <c r="C32" s="173">
        <f>+C15</f>
        <v>142262.63830844942</v>
      </c>
      <c r="D32" s="174">
        <v>43070</v>
      </c>
      <c r="E32" s="173">
        <f>+E31</f>
        <v>184.2552</v>
      </c>
      <c r="F32" s="173">
        <f>+F31</f>
        <v>124.79559999999999</v>
      </c>
      <c r="G32" s="162">
        <f>+E32/F32</f>
        <v>1.4764559006888065</v>
      </c>
      <c r="H32" s="173">
        <f>+ROUND((C31+C32)*G32-H31,0)</f>
        <v>448272</v>
      </c>
      <c r="I32" s="173">
        <f>+H32-C32</f>
        <v>306009.36169155058</v>
      </c>
    </row>
    <row r="33" spans="2:9" s="119" customFormat="1" ht="11.25" x14ac:dyDescent="0.2">
      <c r="B33" s="172" t="s">
        <v>202</v>
      </c>
      <c r="C33" s="173">
        <f>+D25</f>
        <v>176148.31942479801</v>
      </c>
      <c r="D33" s="174">
        <v>43070</v>
      </c>
      <c r="E33" s="173">
        <f>+E32</f>
        <v>184.2552</v>
      </c>
      <c r="F33" s="173">
        <f>+F32</f>
        <v>124.79559999999999</v>
      </c>
      <c r="G33" s="162">
        <f>+E33/F33</f>
        <v>1.4764559006888065</v>
      </c>
      <c r="H33" s="173">
        <f>ROUND(+C33*G33,0)</f>
        <v>260075</v>
      </c>
      <c r="I33" s="173">
        <f>+H33-C33</f>
        <v>83926.680575201986</v>
      </c>
    </row>
    <row r="34" spans="2:9" s="119" customFormat="1" ht="11.25" x14ac:dyDescent="0.2">
      <c r="B34" s="157" t="s">
        <v>207</v>
      </c>
      <c r="C34" s="176"/>
      <c r="D34" s="176"/>
      <c r="E34" s="176"/>
      <c r="F34" s="176"/>
      <c r="G34" s="176"/>
      <c r="H34" s="176">
        <f>SUM(H31:H33)</f>
        <v>1208347</v>
      </c>
      <c r="I34" s="176"/>
    </row>
    <row r="35" spans="2:9" s="119" customFormat="1" ht="11.25" x14ac:dyDescent="0.15">
      <c r="C35" s="178"/>
      <c r="D35" s="180"/>
      <c r="E35" s="179"/>
      <c r="F35" s="179"/>
      <c r="G35" s="179"/>
    </row>
    <row r="36" spans="2:9" s="119" customFormat="1" ht="11.25" x14ac:dyDescent="0.15">
      <c r="C36" s="178"/>
      <c r="D36" s="180"/>
      <c r="E36" s="179"/>
      <c r="F36" s="179"/>
      <c r="G36" s="179"/>
    </row>
    <row r="37" spans="2:9" s="119" customFormat="1" ht="24.75" customHeight="1" x14ac:dyDescent="0.2">
      <c r="B37" s="298" t="s">
        <v>208</v>
      </c>
      <c r="C37" s="298"/>
      <c r="D37" s="298"/>
      <c r="E37" s="298"/>
      <c r="F37" s="298"/>
      <c r="G37" s="298"/>
      <c r="H37" s="298"/>
    </row>
    <row r="38" spans="2:9" s="119" customFormat="1" ht="11.25" x14ac:dyDescent="0.15">
      <c r="C38" s="178"/>
      <c r="D38" s="180"/>
      <c r="E38" s="179"/>
      <c r="F38" s="179"/>
      <c r="G38" s="179"/>
    </row>
    <row r="39" spans="2:9" s="119" customFormat="1" ht="22.5" x14ac:dyDescent="0.2">
      <c r="B39" s="150" t="s">
        <v>191</v>
      </c>
      <c r="C39" s="171" t="s">
        <v>192</v>
      </c>
      <c r="D39" s="171" t="s">
        <v>205</v>
      </c>
      <c r="E39" s="171" t="s">
        <v>206</v>
      </c>
      <c r="F39" s="171" t="s">
        <v>195</v>
      </c>
      <c r="G39" s="150" t="s">
        <v>184</v>
      </c>
      <c r="H39" s="171" t="s">
        <v>196</v>
      </c>
    </row>
    <row r="40" spans="2:9" s="119" customFormat="1" ht="11.25" x14ac:dyDescent="0.2">
      <c r="B40" s="172" t="s">
        <v>209</v>
      </c>
      <c r="C40" s="173">
        <v>10000</v>
      </c>
      <c r="D40" s="174">
        <v>43191</v>
      </c>
      <c r="E40" s="173">
        <f>+E33</f>
        <v>184.2552</v>
      </c>
      <c r="F40" s="173">
        <f>+Indices!C309</f>
        <v>136.75120000000001</v>
      </c>
      <c r="G40" s="162">
        <f>+E40/F40</f>
        <v>1.3473753795213497</v>
      </c>
      <c r="H40" s="173">
        <f>ROUND(+C40*G40,0)</f>
        <v>13474</v>
      </c>
      <c r="I40" s="173">
        <f>-(H40-C40)</f>
        <v>-3474</v>
      </c>
    </row>
    <row r="41" spans="2:9" s="119" customFormat="1" ht="11.25" x14ac:dyDescent="0.15">
      <c r="C41" s="178"/>
      <c r="D41" s="180"/>
      <c r="E41" s="179"/>
      <c r="F41" s="179"/>
      <c r="G41" s="179"/>
    </row>
    <row r="42" spans="2:9" s="119" customFormat="1" ht="11.25" x14ac:dyDescent="0.2">
      <c r="B42" s="172" t="s">
        <v>271</v>
      </c>
      <c r="C42" s="173"/>
      <c r="D42" s="174"/>
      <c r="E42" s="173"/>
      <c r="F42" s="173"/>
      <c r="G42" s="162"/>
      <c r="H42" s="173"/>
      <c r="I42" s="173">
        <f>+I32+I33+I40</f>
        <v>386462.04226675257</v>
      </c>
    </row>
    <row r="44" spans="2:9" x14ac:dyDescent="0.2">
      <c r="I44" s="238"/>
    </row>
    <row r="45" spans="2:9" x14ac:dyDescent="0.2">
      <c r="I45" s="238"/>
    </row>
  </sheetData>
  <mergeCells count="5">
    <mergeCell ref="B8:H8"/>
    <mergeCell ref="B19:H19"/>
    <mergeCell ref="B28:H28"/>
    <mergeCell ref="B37:H37"/>
    <mergeCell ref="B3:H3"/>
  </mergeCells>
  <pageMargins left="0.25" right="0.25" top="0.75" bottom="0.75" header="0.3" footer="0.3"/>
  <pageSetup paperSize="5" orientation="portrait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ZMAuto</vt:lpwstr>
  </property>
  <property fmtid="{D5CDD505-2E9C-101B-9397-08002B2CF9AE}" pid="3" name="SizeBefore">
    <vt:lpwstr>314522</vt:lpwstr>
  </property>
  <property fmtid="{D5CDD505-2E9C-101B-9397-08002B2CF9AE}" pid="4" name="OptimizationTime">
    <vt:lpwstr>20190521_1235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17</vt:i4>
      </vt:variant>
    </vt:vector>
  </HeadingPairs>
  <TitlesOfParts>
    <vt:vector size="35" baseType="lpstr">
      <vt:lpstr>Indices</vt:lpstr>
      <vt:lpstr>Caso</vt:lpstr>
      <vt:lpstr>1.ESP Histórico</vt:lpstr>
      <vt:lpstr>2.ER Histórico</vt:lpstr>
      <vt:lpstr>4.EEPN Histórico</vt:lpstr>
      <vt:lpstr>1.ESP Inicial AxI</vt:lpstr>
      <vt:lpstr>2. Bs Uso Inicial AxI</vt:lpstr>
      <vt:lpstr>3. ID Inicial AxI</vt:lpstr>
      <vt:lpstr>4. PN Inicial AxI</vt:lpstr>
      <vt:lpstr>5.ESP Cierre AxI</vt:lpstr>
      <vt:lpstr>6. Bs Uso Cierre AxI</vt:lpstr>
      <vt:lpstr>7. ID Cierre AxI</vt:lpstr>
      <vt:lpstr>8. PN Cierre AxI</vt:lpstr>
      <vt:lpstr>15. ER AxI</vt:lpstr>
      <vt:lpstr>16. CMV</vt:lpstr>
      <vt:lpstr>17. RECPAM</vt:lpstr>
      <vt:lpstr>18.EEPN AxI</vt:lpstr>
      <vt:lpstr>19. EFE AxI</vt:lpstr>
      <vt:lpstr>'1.ESP Histórico'!Print_Area</vt:lpstr>
      <vt:lpstr>'15. ER AxI'!Print_Area</vt:lpstr>
      <vt:lpstr>'16. CMV'!Print_Area</vt:lpstr>
      <vt:lpstr>'17. RECPAM'!Print_Area</vt:lpstr>
      <vt:lpstr>'18.EEPN AxI'!Print_Area</vt:lpstr>
      <vt:lpstr>'19. EFE AxI'!Print_Area</vt:lpstr>
      <vt:lpstr>'2. Bs Uso Inicial AxI'!Print_Area</vt:lpstr>
      <vt:lpstr>'2.ER Histórico'!Print_Area</vt:lpstr>
      <vt:lpstr>'3. ID Inicial AxI'!Print_Area</vt:lpstr>
      <vt:lpstr>'4. PN Inicial AxI'!Print_Area</vt:lpstr>
      <vt:lpstr>'4.EEPN Histórico'!Print_Area</vt:lpstr>
      <vt:lpstr>'5.ESP Cierre AxI'!Print_Area</vt:lpstr>
      <vt:lpstr>'6. Bs Uso Cierre AxI'!Print_Area</vt:lpstr>
      <vt:lpstr>'7. ID Cierre AxI'!Print_Area</vt:lpstr>
      <vt:lpstr>'8. PN Cierre AxI'!Print_Area</vt:lpstr>
      <vt:lpstr>Caso!Print_Area</vt:lpstr>
      <vt:lpstr>Indices!Print_Area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Aligia</dc:creator>
  <cp:lastModifiedBy>Alejandro Rosa</cp:lastModifiedBy>
  <cp:lastPrinted>2019-03-28T19:00:25Z</cp:lastPrinted>
  <dcterms:created xsi:type="dcterms:W3CDTF">2015-11-18T11:08:58Z</dcterms:created>
  <dcterms:modified xsi:type="dcterms:W3CDTF">2019-05-21T15:32:57Z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DCxCLASSFICATION_LEVEL">
    <vt:lpwstr>1</vt:lpwstr>
  </property>
  <property fmtid="{D5CDD505-2E9C-101B-9397-08002B2CF9AE}" pid="3" name="SSDCxCLASSFICATION_USER">
    <vt:lpwstr>SOACAT\arosa</vt:lpwstr>
  </property>
  <property fmtid="{D5CDD505-2E9C-101B-9397-08002B2CF9AE}" pid="4" name="SSDCxCLASSFICATION_DATE">
    <vt:lpwstr>6/5/2019 19:34:12</vt:lpwstr>
  </property>
  <property fmtid="{D5CDD505-2E9C-101B-9397-08002B2CF9AE}" pid="5" name="SSDCxCLASSFICATION_GUID">
    <vt:lpwstr>C18365C3B35860AB214662C10B78A5D2</vt:lpwstr>
  </property>
  <property fmtid="{D5CDD505-2E9C-101B-9397-08002B2CF9AE}" pid="6" name="SSDCxCLASSFICATION_LANG">
    <vt:lpwstr>es</vt:lpwstr>
  </property>
</Properties>
</file>