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.schesta/Google Drive/CHARLAS/AXI 2019/"/>
    </mc:Choice>
  </mc:AlternateContent>
  <xr:revisionPtr revIDLastSave="0" documentId="13_ncr:1_{CE839ECC-2D8E-D942-A33D-9EDCEBDB5CD1}" xr6:coauthVersionLast="43" xr6:coauthVersionMax="43" xr10:uidLastSave="{00000000-0000-0000-0000-000000000000}"/>
  <bookViews>
    <workbookView xWindow="0" yWindow="460" windowWidth="38400" windowHeight="19860" activeTab="3" xr2:uid="{4C25B726-9465-FA48-BF4C-A8A661067C98}"/>
  </bookViews>
  <sheets>
    <sheet name="ESP" sheetId="1" r:id="rId1"/>
    <sheet name="COMPOSICION RUBROS" sheetId="3" r:id="rId2"/>
    <sheet name="EST. EVO PAT NETO" sheetId="2" r:id="rId3"/>
    <sheet name="SOLUCION PROPUESTA" sheetId="5" r:id="rId4"/>
    <sheet name="ipc empalme ipim" sheetId="4" r:id="rId5"/>
  </sheets>
  <definedNames>
    <definedName name="_xlnm.Print_Area" localSheetId="3">'SOLUCION PROPUESTA'!$F$1:$K$26</definedName>
    <definedName name="_xlnm.Print_Titles" localSheetId="4">'ipc empalme ipim'!$1:$3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5" l="1"/>
  <c r="F8" i="2" l="1"/>
  <c r="C88" i="3"/>
  <c r="E8" i="2"/>
  <c r="G13" i="2"/>
  <c r="C11" i="5" l="1"/>
  <c r="C95" i="3"/>
  <c r="C9" i="3"/>
  <c r="J14" i="5" l="1"/>
  <c r="K14" i="5" s="1"/>
  <c r="J13" i="5"/>
  <c r="K13" i="5" s="1"/>
  <c r="J7" i="5"/>
  <c r="J8" i="5" s="1"/>
  <c r="K8" i="5" s="1"/>
  <c r="J6" i="5"/>
  <c r="K6" i="5" s="1"/>
  <c r="C44" i="5"/>
  <c r="C29" i="5"/>
  <c r="D22" i="5"/>
  <c r="C20" i="5"/>
  <c r="D16" i="5" s="1"/>
  <c r="J9" i="5" l="1"/>
  <c r="K9" i="5" s="1"/>
  <c r="K15" i="5"/>
  <c r="I18" i="5" s="1"/>
  <c r="K7" i="5"/>
  <c r="K10" i="5" l="1"/>
  <c r="I17" i="5" s="1"/>
  <c r="K20" i="5" s="1"/>
  <c r="I24" i="5" s="1"/>
  <c r="C14" i="5"/>
  <c r="C13" i="5"/>
  <c r="C10" i="5"/>
  <c r="C9" i="5"/>
  <c r="C8" i="5"/>
  <c r="F15" i="2" l="1"/>
  <c r="C15" i="2"/>
  <c r="B15" i="2"/>
  <c r="G11" i="2"/>
  <c r="E15" i="2"/>
  <c r="D8" i="2"/>
  <c r="D15" i="2" s="1"/>
  <c r="C119" i="3"/>
  <c r="D30" i="1" s="1"/>
  <c r="D31" i="1" s="1"/>
  <c r="D26" i="1"/>
  <c r="C112" i="3"/>
  <c r="C103" i="3"/>
  <c r="D25" i="1" s="1"/>
  <c r="C96" i="3"/>
  <c r="C77" i="3"/>
  <c r="D17" i="1" s="1"/>
  <c r="C71" i="3"/>
  <c r="D16" i="1" s="1"/>
  <c r="C12" i="5" s="1"/>
  <c r="D7" i="5" s="1"/>
  <c r="C60" i="3"/>
  <c r="D15" i="1" s="1"/>
  <c r="C45" i="3"/>
  <c r="D10" i="1" s="1"/>
  <c r="C53" i="3"/>
  <c r="D11" i="1" s="1"/>
  <c r="C33" i="3"/>
  <c r="D9" i="1" s="1"/>
  <c r="C22" i="3"/>
  <c r="D8" i="1" s="1"/>
  <c r="C11" i="3"/>
  <c r="D7" i="1" s="1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19" i="4"/>
  <c r="D24" i="1" l="1"/>
  <c r="C30" i="5"/>
  <c r="D37" i="5" s="1"/>
  <c r="C42" i="5" s="1"/>
  <c r="G8" i="2"/>
  <c r="G15" i="2" s="1"/>
  <c r="D34" i="1" s="1"/>
  <c r="D18" i="1"/>
  <c r="D12" i="1"/>
  <c r="D19" i="1" l="1"/>
  <c r="C5" i="5" s="1"/>
  <c r="D5" i="5" s="1"/>
  <c r="D25" i="5" s="1"/>
  <c r="C41" i="5" s="1"/>
  <c r="C43" i="5" s="1"/>
  <c r="C45" i="5" s="1"/>
  <c r="D47" i="5" s="1"/>
  <c r="I23" i="5" s="1"/>
  <c r="K26" i="5" s="1"/>
  <c r="D23" i="1"/>
  <c r="D27" i="1" s="1"/>
  <c r="D32" i="1" s="1"/>
  <c r="D35" i="1" s="1"/>
</calcChain>
</file>

<file path=xl/sharedStrings.xml><?xml version="1.0" encoding="utf-8"?>
<sst xmlns="http://schemas.openxmlformats.org/spreadsheetml/2006/main" count="228" uniqueCount="201">
  <si>
    <t>ACTIVO</t>
  </si>
  <si>
    <t>ACTIVO CORRIENTE</t>
  </si>
  <si>
    <t>Caja y Bancos</t>
  </si>
  <si>
    <t>Inversiones</t>
  </si>
  <si>
    <t>Créditos por Ventas</t>
  </si>
  <si>
    <t>Otros créditos</t>
  </si>
  <si>
    <t>Bienes de Cambio</t>
  </si>
  <si>
    <t>Nota 1.1</t>
  </si>
  <si>
    <t>Nota 1.2</t>
  </si>
  <si>
    <t>Nota 1.3</t>
  </si>
  <si>
    <t>Nota 1.4</t>
  </si>
  <si>
    <t>Nota 1.5</t>
  </si>
  <si>
    <t>ACTIVO NO CORRIENTE</t>
  </si>
  <si>
    <t>Bienes de Uso</t>
  </si>
  <si>
    <t>Activos Intangibles</t>
  </si>
  <si>
    <t>Total del Activo Corriente</t>
  </si>
  <si>
    <t>Nota 1.6</t>
  </si>
  <si>
    <t>Nota 1.7</t>
  </si>
  <si>
    <t>Nota 1.8</t>
  </si>
  <si>
    <t xml:space="preserve">TOTAL DEL ACTIVO </t>
  </si>
  <si>
    <t>PASIVO</t>
  </si>
  <si>
    <t>Cuentas por pagar</t>
  </si>
  <si>
    <t>Préstamos</t>
  </si>
  <si>
    <t>Remuneraciones y Cargas sociales</t>
  </si>
  <si>
    <t>Deudas Fiscales</t>
  </si>
  <si>
    <t>Nota 1.9</t>
  </si>
  <si>
    <t>Nota 1.10</t>
  </si>
  <si>
    <t>Nota 1.11</t>
  </si>
  <si>
    <t>Nota 1.12</t>
  </si>
  <si>
    <t>Total del Pasivo Corriente</t>
  </si>
  <si>
    <t>PASIVO CORRIENTE</t>
  </si>
  <si>
    <t>PASIVO NO CORRIENTE</t>
  </si>
  <si>
    <t>Previsiones</t>
  </si>
  <si>
    <t>Nota 1.13</t>
  </si>
  <si>
    <t>Total del Pasivo  No Corriente</t>
  </si>
  <si>
    <t>TOTAL DEL PASIVO</t>
  </si>
  <si>
    <t>PATRIMONIO NETO</t>
  </si>
  <si>
    <t>TOTAL DEL PASIVO Y PATRIMONIO NETO</t>
  </si>
  <si>
    <t>POLO SOCIEDAD ANÓNIMA</t>
  </si>
  <si>
    <t>ESTADO DE SITUACIÓN PATRIMONIAL AL 30 DE ABRIL DE 2018</t>
  </si>
  <si>
    <t>ESTADO DE EVOLUCIÓN PATRIMONIO NETO</t>
  </si>
  <si>
    <t>Capital Social</t>
  </si>
  <si>
    <t>Aportes No Capitalizados</t>
  </si>
  <si>
    <t>Total</t>
  </si>
  <si>
    <t>APORTES DE LOS PROPIETARIOS</t>
  </si>
  <si>
    <t>GANANCIAS RESERVADAS</t>
  </si>
  <si>
    <t>RESULTADOS NO ASIGNADOS</t>
  </si>
  <si>
    <t>Ejercicio finalizado el 30 de abril de 2018</t>
  </si>
  <si>
    <t>D E T A L L E</t>
  </si>
  <si>
    <t>TOTAL DEL PAT. NETO</t>
  </si>
  <si>
    <t>Reserva Legal</t>
  </si>
  <si>
    <t>Saldos al inicio del ejercicio</t>
  </si>
  <si>
    <t>Distribución de utilidades aprobada por Asamblea Ordinaria del 15.07.2017</t>
  </si>
  <si>
    <t xml:space="preserve">  A dividendos en efectivo</t>
  </si>
  <si>
    <t>Resultado del ejercicio según estado correspondiente</t>
  </si>
  <si>
    <t>Saldos al cierre del ejercicio</t>
  </si>
  <si>
    <t>1.1 - CAJA Y BANCOS</t>
  </si>
  <si>
    <t>Su composición es la siguiente:</t>
  </si>
  <si>
    <t>* Fondos a depositar</t>
  </si>
  <si>
    <t>* Cuentas corrientes bancarias</t>
  </si>
  <si>
    <t>COMPOSICIÓN RUBROS ESTADOS CONTABLES al 30.04.18</t>
  </si>
  <si>
    <t>* Moneda extranjera (1)</t>
  </si>
  <si>
    <t>La cotización del Banco de la Nación Argentina al 30 de abril de 2018 era</t>
  </si>
  <si>
    <t>1.2. INVERSIONES</t>
  </si>
  <si>
    <t>Comprende</t>
  </si>
  <si>
    <t>* Plazos fijos (2)</t>
  </si>
  <si>
    <t>* CEDEAR (3)</t>
  </si>
  <si>
    <t>1.3. CRÉDITOS POR VENTAS</t>
  </si>
  <si>
    <t>Responden al siguiente detalle:</t>
  </si>
  <si>
    <t>* Deudores morosos (5)</t>
  </si>
  <si>
    <t>* Deudores en gestión judicial (6)</t>
  </si>
  <si>
    <t>económica en al declaración jurada del ejercicio 2018</t>
  </si>
  <si>
    <t>(6) Fueron deducidos en la declaración jurada del impuesto a las ganancias '18</t>
  </si>
  <si>
    <t>1.4. OTROS CRÉDITOS</t>
  </si>
  <si>
    <t>Su composición al cierre del ejercicio es la siguiente:</t>
  </si>
  <si>
    <t>* IVA - Saldo a favor</t>
  </si>
  <si>
    <t>* Retiro accionistas (7)</t>
  </si>
  <si>
    <t>* Ingresos brutos San Juan (saldo a favor)</t>
  </si>
  <si>
    <t>1.5. BIENES DE CAMBIO</t>
  </si>
  <si>
    <t>Su detalle es el siguiente</t>
  </si>
  <si>
    <t>* Materias primas</t>
  </si>
  <si>
    <t>* Priductos en curso de elaboración</t>
  </si>
  <si>
    <t xml:space="preserve">RESOLUCIÓN TÉCNICA N° 6  
"ESTADOS CONTABLES EN MONEDA HOMOGENEA" 
ÍNDICE DEFINIDO POR LA RESOLUCIÓN DE JG 539/18                    
</t>
  </si>
  <si>
    <t>MES</t>
  </si>
  <si>
    <t>IPC NACIONAL EMPALME IPIM</t>
  </si>
  <si>
    <t>(2) Incluye intereses devengados por la suma de $ 57.560</t>
  </si>
  <si>
    <t>(7) Originaron aplicación Art. 73  LIG por  $ 381.690</t>
  </si>
  <si>
    <t>Su valor impostivo al 30 de abril de 2018 era de $ 2.358.700.</t>
  </si>
  <si>
    <t>1.6 INVERSIONES</t>
  </si>
  <si>
    <t>* Acciones de YPF</t>
  </si>
  <si>
    <t>* Acciones de Cables S.A. (8)</t>
  </si>
  <si>
    <t>(8) Se valúan a su valor patrimonial proporcional</t>
  </si>
  <si>
    <t>1.7 BIENES DE USO</t>
  </si>
  <si>
    <t>Su detalle, neto de amortizaciones es el siguiente:</t>
  </si>
  <si>
    <t>* Inmuebles</t>
  </si>
  <si>
    <t>*Muebles y útiles</t>
  </si>
  <si>
    <t>Total del Activo  No Corriente</t>
  </si>
  <si>
    <t>1.8 ACTIVOS INTANGIBLES</t>
  </si>
  <si>
    <t>Su composición responde al siguiente detalle:</t>
  </si>
  <si>
    <t>* Marcas y patentes (9)</t>
  </si>
  <si>
    <t>* Gastos de organización (10)</t>
  </si>
  <si>
    <t>(9) Valuadas al costo.</t>
  </si>
  <si>
    <t>(10) Valor residudal al cierre del ejercicio. Oportunamente la sociedad optó</t>
  </si>
  <si>
    <t xml:space="preserve">        deducirlos íntegramente en el ejercicio en que fueron incurridos.</t>
  </si>
  <si>
    <t>1.9. CUENTAS POR PAGAR</t>
  </si>
  <si>
    <t>Se componen del siguiente modo:</t>
  </si>
  <si>
    <t>* Proveedores (11)</t>
  </si>
  <si>
    <t xml:space="preserve">* Documentos a pagar sin garantía </t>
  </si>
  <si>
    <t>(11) Tiene segregados componentes financieros implícitos por $ 72.000</t>
  </si>
  <si>
    <t>1.10 PRÉSTAMOS</t>
  </si>
  <si>
    <t>1.11 REMUNERACIONES Y CARGAS SOCIALES</t>
  </si>
  <si>
    <t>Su detalle es el siguiente:</t>
  </si>
  <si>
    <t>1.12 DEDUDAS FISCALES</t>
  </si>
  <si>
    <t>* Ingresos brutos -Mendoza</t>
  </si>
  <si>
    <t>* SI.CO.RE.</t>
  </si>
  <si>
    <t>* Impuesto a las ganancias (neto de ant. y retenciones)</t>
  </si>
  <si>
    <t>(13) Multa art. 45 LPT</t>
  </si>
  <si>
    <t>1.13 - PREVISIONES</t>
  </si>
  <si>
    <t>Se composición es la siguiente</t>
  </si>
  <si>
    <t>* Para juicios pendientes</t>
  </si>
  <si>
    <t>* Para garantías y reparaciones</t>
  </si>
  <si>
    <t>SOLUCIÓN PROPUESTA</t>
  </si>
  <si>
    <t>1. AJUSTE POR INFLACIÓN ESTÁTICO</t>
  </si>
  <si>
    <t>TOTAL DEL ACTIVO S/ BCE. COMERCIAL</t>
  </si>
  <si>
    <t>MENOS: ACTIVOS NO COMPUTABLES</t>
  </si>
  <si>
    <t>Acciones de YPF</t>
  </si>
  <si>
    <t>Retiros accionistas</t>
  </si>
  <si>
    <t>Acciones de Cables S.A.</t>
  </si>
  <si>
    <t>Biene de uso</t>
  </si>
  <si>
    <t>Activos intangibles - Marcas y patentes</t>
  </si>
  <si>
    <t>Activos intangibles - Gastos de Organización</t>
  </si>
  <si>
    <t>TOTAL</t>
  </si>
  <si>
    <t>AJUSTES DE VALUACIÓN</t>
  </si>
  <si>
    <t>Ds. en cta. cte. CFI</t>
  </si>
  <si>
    <t>Ds. en cta. cte. Incobrables</t>
  </si>
  <si>
    <t>Deudores en gestión judicial</t>
  </si>
  <si>
    <t>Diferencia valuación bienes de cambio</t>
  </si>
  <si>
    <t>Costo compùtable bienes de uso vendidos</t>
  </si>
  <si>
    <t>TOTAL ACTIVO COMPUTABLE</t>
  </si>
  <si>
    <t>DETERMINACIÓN PASIVO COMPUTABLE</t>
  </si>
  <si>
    <t>Cuentas por pagar (5.220.100 + 72.000)</t>
  </si>
  <si>
    <t>Remuneraciones y cargas sociales</t>
  </si>
  <si>
    <t>Gratificaciones al personal</t>
  </si>
  <si>
    <t>Honorarios directores y síndicos</t>
  </si>
  <si>
    <t>CAPITAL COMPUTABLE</t>
  </si>
  <si>
    <t>ACTIVO COMPUTABLE</t>
  </si>
  <si>
    <t>PASIVO COMPUTABLE</t>
  </si>
  <si>
    <t>COEFICIENTE ANUAL</t>
  </si>
  <si>
    <t>CAPITAL COMPUTABLE ACTUALIZADO</t>
  </si>
  <si>
    <t>2. AJUSTE POR INFLACIÓN DINÁMICO</t>
  </si>
  <si>
    <t>AJUSTES POSITIVOS</t>
  </si>
  <si>
    <t>Altas bienes de uso</t>
  </si>
  <si>
    <t>Honorarios no deducibles</t>
  </si>
  <si>
    <t>Fecha</t>
  </si>
  <si>
    <t>Importe</t>
  </si>
  <si>
    <t>Coef. -1</t>
  </si>
  <si>
    <t>Ajuste</t>
  </si>
  <si>
    <t>AJUSTES NEGATIVOS</t>
  </si>
  <si>
    <t>Aumento de capital</t>
  </si>
  <si>
    <t>Aporte inmueble adm</t>
  </si>
  <si>
    <t>Aplicación fondos a RFA</t>
  </si>
  <si>
    <t>TOTAL AJUSTES POSITIVOS</t>
  </si>
  <si>
    <t>TOTAL AJUSTES NEGATIVOS</t>
  </si>
  <si>
    <t>TOTAL AJUSTE POR INFLACIÓN DINÁMICO (AUMENTA GANANCIA)</t>
  </si>
  <si>
    <t>3. AJUSTE TOTAL</t>
  </si>
  <si>
    <t>AJUSTE ESTÁTIVO</t>
  </si>
  <si>
    <t>AJUSTE DINÁMICO</t>
  </si>
  <si>
    <t>AJUSTE POR INFLACIÓN QUE DISMINUYE LA GANANCIA</t>
  </si>
  <si>
    <t>(1) Se trata de U$S 190.000 valuados a $  20,30 por dólar.</t>
  </si>
  <si>
    <t>(3) Valuados a valor de cotización al 30 /04/2018 2018. Fueron enajenados el 31/01/2019</t>
  </si>
  <si>
    <t xml:space="preserve"> en $ 634.000. Los fondos fueron afectados a la actv. de la empresa</t>
  </si>
  <si>
    <t>(4) Tienen segregados CFI por $189.000</t>
  </si>
  <si>
    <t>(5) Incluye $  56.000 que fueron considerados como créditos de escasa significación</t>
  </si>
  <si>
    <t>* Productos terminados</t>
  </si>
  <si>
    <t>* Rodados</t>
  </si>
  <si>
    <t>* Instalaciones</t>
  </si>
  <si>
    <t>* Maquinarias</t>
  </si>
  <si>
    <t>* Equipos de computación</t>
  </si>
  <si>
    <t>* Adelantos en cuenta corriente</t>
  </si>
  <si>
    <t>* Préstamos en moneda nacional</t>
  </si>
  <si>
    <t>* Prestamos en moneda extranjera (12)</t>
  </si>
  <si>
    <t>(12) Se trata de U$S 60.000 valuados a cotización de cierre t.v. ($ 20,80)</t>
  </si>
  <si>
    <t>* Sueldos a pagar</t>
  </si>
  <si>
    <t>* Leyes sociales a pagar</t>
  </si>
  <si>
    <t>* Impuesto Inmobiliario</t>
  </si>
  <si>
    <t>* Multa AFIP (13)</t>
  </si>
  <si>
    <t>TOTAL DEL PASIVO COMPUTABLE</t>
  </si>
  <si>
    <t>Dividendos</t>
  </si>
  <si>
    <t>ANEXO I</t>
  </si>
  <si>
    <t>ANEXO II</t>
  </si>
  <si>
    <t>ANEXO III</t>
  </si>
  <si>
    <t>de $ 20,30  y tipo comprador y $ 20,80  tipo vendedor.</t>
  </si>
  <si>
    <t>CEDEAR</t>
  </si>
  <si>
    <t>* Deudores en cuenta corriente (4)</t>
  </si>
  <si>
    <t>Según estado correspondiente</t>
  </si>
  <si>
    <t>* Graticaciones al personal</t>
  </si>
  <si>
    <t>* Honorarios directores y síndicos</t>
  </si>
  <si>
    <t>Deudas fiscales (58.000+87650+35.400 )</t>
  </si>
  <si>
    <t>MAS: ACTIVOS COMPUTABLES POR TRANSFORMACIÓN</t>
  </si>
  <si>
    <t>AJUSTE POR INFLACIÓN DISM. GANANCIA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</si>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</sst>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[$$-2C0A]\ * #,##0_ ;_ [$$-2C0A]\ * \-#,##0_ ;_ [$$-2C0A]\ * &quot;-&quot;??_ ;_ @_ "/>
    <numFmt numFmtId="165" formatCode="0.0000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_(* #,##0.0000_);_(* \(#,##0.0000\);_(* &quot;-&quot;??_);_(@_)"/>
    <numFmt numFmtId="169" formatCode="0.00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1" applyNumberFormat="1" applyFont="1"/>
    <xf numFmtId="0" fontId="4" fillId="0" borderId="0" xfId="0" applyFont="1" applyBorder="1" applyAlignment="1">
      <alignment horizontal="center"/>
    </xf>
    <xf numFmtId="0" fontId="5" fillId="0" borderId="5" xfId="0" applyFont="1" applyBorder="1"/>
    <xf numFmtId="0" fontId="2" fillId="0" borderId="6" xfId="0" applyFont="1" applyBorder="1"/>
    <xf numFmtId="164" fontId="2" fillId="0" borderId="7" xfId="1" applyNumberFormat="1" applyFont="1" applyBorder="1"/>
    <xf numFmtId="0" fontId="2" fillId="0" borderId="8" xfId="0" applyFont="1" applyBorder="1"/>
    <xf numFmtId="0" fontId="2" fillId="0" borderId="0" xfId="0" applyFont="1" applyBorder="1"/>
    <xf numFmtId="164" fontId="2" fillId="0" borderId="9" xfId="1" applyNumberFormat="1" applyFont="1" applyBorder="1"/>
    <xf numFmtId="0" fontId="4" fillId="0" borderId="0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2" fillId="0" borderId="10" xfId="0" applyFont="1" applyBorder="1"/>
    <xf numFmtId="0" fontId="4" fillId="0" borderId="11" xfId="0" applyFont="1" applyBorder="1"/>
    <xf numFmtId="164" fontId="4" fillId="0" borderId="12" xfId="1" applyNumberFormat="1" applyFont="1" applyBorder="1"/>
    <xf numFmtId="0" fontId="2" fillId="0" borderId="5" xfId="0" applyFont="1" applyBorder="1"/>
    <xf numFmtId="0" fontId="2" fillId="0" borderId="11" xfId="0" applyFont="1" applyBorder="1"/>
    <xf numFmtId="0" fontId="4" fillId="0" borderId="2" xfId="0" applyFont="1" applyBorder="1"/>
    <xf numFmtId="0" fontId="2" fillId="0" borderId="9" xfId="0" applyFont="1" applyBorder="1"/>
    <xf numFmtId="0" fontId="2" fillId="0" borderId="8" xfId="0" applyFont="1" applyBorder="1" applyAlignment="1">
      <alignment horizontal="left" vertical="center" wrapText="1"/>
    </xf>
    <xf numFmtId="0" fontId="4" fillId="0" borderId="3" xfId="0" applyFont="1" applyBorder="1"/>
    <xf numFmtId="0" fontId="2" fillId="0" borderId="7" xfId="0" applyFont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9" fillId="0" borderId="0" xfId="2"/>
    <xf numFmtId="0" fontId="1" fillId="0" borderId="0" xfId="2" applyFont="1"/>
    <xf numFmtId="0" fontId="10" fillId="2" borderId="16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17" fontId="11" fillId="0" borderId="18" xfId="2" applyNumberFormat="1" applyFont="1" applyBorder="1" applyAlignment="1">
      <alignment horizontal="center" vertical="center" wrapText="1"/>
    </xf>
    <xf numFmtId="165" fontId="13" fillId="0" borderId="19" xfId="3" applyNumberFormat="1" applyFont="1" applyBorder="1"/>
    <xf numFmtId="17" fontId="11" fillId="0" borderId="20" xfId="2" applyNumberFormat="1" applyFont="1" applyBorder="1" applyAlignment="1">
      <alignment horizontal="center" vertical="center" wrapText="1"/>
    </xf>
    <xf numFmtId="165" fontId="13" fillId="0" borderId="21" xfId="3" applyNumberFormat="1" applyFont="1" applyBorder="1"/>
    <xf numFmtId="17" fontId="14" fillId="0" borderId="20" xfId="2" applyNumberFormat="1" applyFont="1" applyBorder="1" applyAlignment="1">
      <alignment horizontal="center"/>
    </xf>
    <xf numFmtId="165" fontId="13" fillId="0" borderId="21" xfId="2" applyNumberFormat="1" applyFont="1" applyBorder="1"/>
    <xf numFmtId="0" fontId="15" fillId="0" borderId="0" xfId="2" applyFont="1"/>
    <xf numFmtId="165" fontId="16" fillId="0" borderId="21" xfId="3" applyNumberFormat="1" applyFont="1" applyBorder="1"/>
    <xf numFmtId="17" fontId="14" fillId="0" borderId="22" xfId="2" applyNumberFormat="1" applyFont="1" applyBorder="1" applyAlignment="1">
      <alignment horizontal="center"/>
    </xf>
    <xf numFmtId="165" fontId="13" fillId="0" borderId="23" xfId="3" applyNumberFormat="1" applyFont="1" applyBorder="1"/>
    <xf numFmtId="165" fontId="9" fillId="0" borderId="0" xfId="2" applyNumberFormat="1"/>
    <xf numFmtId="165" fontId="17" fillId="3" borderId="0" xfId="2" applyNumberFormat="1" applyFont="1" applyFill="1"/>
    <xf numFmtId="0" fontId="2" fillId="0" borderId="0" xfId="0" quotePrefix="1" applyFont="1" applyBorder="1" applyAlignment="1">
      <alignment horizontal="left"/>
    </xf>
    <xf numFmtId="164" fontId="4" fillId="0" borderId="24" xfId="1" applyNumberFormat="1" applyFont="1" applyBorder="1"/>
    <xf numFmtId="0" fontId="2" fillId="0" borderId="0" xfId="0" quotePrefix="1" applyFont="1" applyBorder="1"/>
    <xf numFmtId="0" fontId="2" fillId="0" borderId="0" xfId="0" quotePrefix="1" applyFont="1"/>
    <xf numFmtId="164" fontId="4" fillId="0" borderId="25" xfId="1" applyNumberFormat="1" applyFont="1" applyBorder="1"/>
    <xf numFmtId="43" fontId="18" fillId="0" borderId="26" xfId="1" applyFont="1" applyBorder="1"/>
    <xf numFmtId="43" fontId="12" fillId="0" borderId="27" xfId="1" applyFont="1" applyBorder="1"/>
    <xf numFmtId="43" fontId="12" fillId="0" borderId="29" xfId="1" applyFont="1" applyBorder="1"/>
    <xf numFmtId="43" fontId="12" fillId="0" borderId="30" xfId="1" applyFont="1" applyBorder="1"/>
    <xf numFmtId="43" fontId="12" fillId="0" borderId="32" xfId="1" applyFont="1" applyBorder="1"/>
    <xf numFmtId="43" fontId="12" fillId="0" borderId="0" xfId="1" applyFont="1"/>
    <xf numFmtId="43" fontId="12" fillId="0" borderId="33" xfId="1" applyFont="1" applyBorder="1"/>
    <xf numFmtId="43" fontId="12" fillId="0" borderId="34" xfId="1" applyFont="1" applyBorder="1"/>
    <xf numFmtId="166" fontId="2" fillId="0" borderId="0" xfId="1" applyNumberFormat="1" applyFont="1"/>
    <xf numFmtId="166" fontId="4" fillId="0" borderId="4" xfId="1" applyNumberFormat="1" applyFont="1" applyBorder="1"/>
    <xf numFmtId="166" fontId="2" fillId="0" borderId="15" xfId="1" applyNumberFormat="1" applyFont="1" applyBorder="1"/>
    <xf numFmtId="166" fontId="4" fillId="0" borderId="1" xfId="1" applyNumberFormat="1" applyFont="1" applyBorder="1"/>
    <xf numFmtId="166" fontId="2" fillId="0" borderId="14" xfId="1" applyNumberFormat="1" applyFont="1" applyBorder="1"/>
    <xf numFmtId="166" fontId="2" fillId="0" borderId="13" xfId="1" applyNumberFormat="1" applyFont="1" applyBorder="1"/>
    <xf numFmtId="166" fontId="2" fillId="0" borderId="0" xfId="1" applyNumberFormat="1" applyFont="1" applyBorder="1"/>
    <xf numFmtId="166" fontId="2" fillId="0" borderId="0" xfId="0" applyNumberFormat="1" applyFont="1"/>
    <xf numFmtId="166" fontId="18" fillId="0" borderId="28" xfId="1" applyNumberFormat="1" applyFont="1" applyBorder="1" applyAlignment="1">
      <alignment horizontal="center"/>
    </xf>
    <xf numFmtId="166" fontId="12" fillId="0" borderId="31" xfId="1" applyNumberFormat="1" applyFont="1" applyBorder="1"/>
    <xf numFmtId="166" fontId="18" fillId="0" borderId="28" xfId="1" applyNumberFormat="1" applyFont="1" applyBorder="1"/>
    <xf numFmtId="164" fontId="2" fillId="0" borderId="0" xfId="0" applyNumberFormat="1" applyFont="1"/>
    <xf numFmtId="166" fontId="4" fillId="0" borderId="3" xfId="1" applyNumberFormat="1" applyFont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6" fontId="2" fillId="0" borderId="9" xfId="1" applyNumberFormat="1" applyFont="1" applyBorder="1"/>
    <xf numFmtId="164" fontId="4" fillId="0" borderId="7" xfId="1" applyNumberFormat="1" applyFont="1" applyBorder="1"/>
    <xf numFmtId="167" fontId="2" fillId="0" borderId="0" xfId="0" applyNumberFormat="1" applyFont="1"/>
    <xf numFmtId="0" fontId="6" fillId="0" borderId="0" xfId="0" applyFont="1" applyAlignment="1">
      <alignment horizontal="center"/>
    </xf>
    <xf numFmtId="167" fontId="4" fillId="0" borderId="3" xfId="0" applyNumberFormat="1" applyFont="1" applyBorder="1"/>
    <xf numFmtId="167" fontId="4" fillId="0" borderId="4" xfId="0" applyNumberFormat="1" applyFont="1" applyBorder="1"/>
    <xf numFmtId="167" fontId="2" fillId="0" borderId="0" xfId="0" applyNumberFormat="1" applyFont="1" applyBorder="1"/>
    <xf numFmtId="167" fontId="4" fillId="0" borderId="2" xfId="4" applyNumberFormat="1" applyFont="1" applyBorder="1"/>
    <xf numFmtId="167" fontId="2" fillId="0" borderId="9" xfId="0" applyNumberFormat="1" applyFont="1" applyBorder="1"/>
    <xf numFmtId="167" fontId="4" fillId="0" borderId="0" xfId="0" applyNumberFormat="1" applyFont="1" applyBorder="1"/>
    <xf numFmtId="167" fontId="2" fillId="0" borderId="8" xfId="0" applyNumberFormat="1" applyFont="1" applyBorder="1"/>
    <xf numFmtId="167" fontId="2" fillId="0" borderId="0" xfId="4" applyNumberFormat="1" applyFont="1" applyBorder="1"/>
    <xf numFmtId="167" fontId="2" fillId="0" borderId="10" xfId="0" applyNumberFormat="1" applyFont="1" applyBorder="1"/>
    <xf numFmtId="0" fontId="2" fillId="0" borderId="12" xfId="0" applyFont="1" applyBorder="1"/>
    <xf numFmtId="0" fontId="4" fillId="0" borderId="28" xfId="0" applyFont="1" applyBorder="1"/>
    <xf numFmtId="0" fontId="4" fillId="0" borderId="28" xfId="0" applyFont="1" applyBorder="1" applyAlignment="1">
      <alignment horizontal="center"/>
    </xf>
    <xf numFmtId="0" fontId="2" fillId="0" borderId="28" xfId="0" applyFont="1" applyBorder="1"/>
    <xf numFmtId="14" fontId="2" fillId="0" borderId="28" xfId="0" applyNumberFormat="1" applyFont="1" applyBorder="1"/>
    <xf numFmtId="167" fontId="2" fillId="0" borderId="28" xfId="4" applyNumberFormat="1" applyFont="1" applyBorder="1"/>
    <xf numFmtId="169" fontId="2" fillId="0" borderId="28" xfId="0" applyNumberFormat="1" applyFont="1" applyBorder="1"/>
    <xf numFmtId="0" fontId="4" fillId="0" borderId="26" xfId="0" applyFont="1" applyBorder="1" applyAlignment="1">
      <alignment horizontal="center"/>
    </xf>
    <xf numFmtId="167" fontId="2" fillId="0" borderId="26" xfId="4" applyNumberFormat="1" applyFont="1" applyBorder="1"/>
    <xf numFmtId="167" fontId="2" fillId="0" borderId="29" xfId="4" applyNumberFormat="1" applyFont="1" applyBorder="1"/>
    <xf numFmtId="169" fontId="2" fillId="0" borderId="35" xfId="0" applyNumberFormat="1" applyFont="1" applyBorder="1"/>
    <xf numFmtId="168" fontId="2" fillId="0" borderId="28" xfId="1" applyNumberFormat="1" applyFont="1" applyBorder="1"/>
    <xf numFmtId="0" fontId="2" fillId="0" borderId="26" xfId="0" applyFont="1" applyBorder="1"/>
    <xf numFmtId="167" fontId="2" fillId="0" borderId="35" xfId="4" applyNumberFormat="1" applyFont="1" applyBorder="1"/>
    <xf numFmtId="168" fontId="2" fillId="0" borderId="35" xfId="1" applyNumberFormat="1" applyFont="1" applyBorder="1"/>
    <xf numFmtId="167" fontId="4" fillId="0" borderId="34" xfId="0" applyNumberFormat="1" applyFont="1" applyBorder="1"/>
    <xf numFmtId="0" fontId="4" fillId="0" borderId="36" xfId="0" applyFont="1" applyBorder="1" applyAlignment="1">
      <alignment horizontal="center"/>
    </xf>
    <xf numFmtId="167" fontId="2" fillId="0" borderId="36" xfId="0" applyNumberFormat="1" applyFont="1" applyBorder="1"/>
    <xf numFmtId="167" fontId="2" fillId="0" borderId="37" xfId="0" applyNumberFormat="1" applyFont="1" applyBorder="1"/>
    <xf numFmtId="0" fontId="4" fillId="0" borderId="21" xfId="0" applyFont="1" applyBorder="1" applyAlignment="1">
      <alignment horizontal="center"/>
    </xf>
    <xf numFmtId="167" fontId="2" fillId="0" borderId="21" xfId="4" applyNumberFormat="1" applyFont="1" applyBorder="1"/>
    <xf numFmtId="167" fontId="2" fillId="0" borderId="23" xfId="4" applyNumberFormat="1" applyFont="1" applyBorder="1"/>
    <xf numFmtId="0" fontId="5" fillId="0" borderId="0" xfId="0" applyFont="1"/>
    <xf numFmtId="166" fontId="4" fillId="0" borderId="0" xfId="1" applyNumberFormat="1" applyFont="1"/>
    <xf numFmtId="0" fontId="2" fillId="0" borderId="2" xfId="0" applyFont="1" applyBorder="1"/>
    <xf numFmtId="0" fontId="2" fillId="0" borderId="3" xfId="0" applyFont="1" applyBorder="1"/>
    <xf numFmtId="164" fontId="4" fillId="0" borderId="4" xfId="1" applyNumberFormat="1" applyFont="1" applyBorder="1"/>
    <xf numFmtId="167" fontId="4" fillId="0" borderId="9" xfId="0" applyNumberFormat="1" applyFont="1" applyBorder="1"/>
    <xf numFmtId="167" fontId="2" fillId="0" borderId="15" xfId="0" applyNumberFormat="1" applyFont="1" applyBorder="1"/>
    <xf numFmtId="167" fontId="2" fillId="0" borderId="38" xfId="0" applyNumberFormat="1" applyFont="1" applyBorder="1"/>
    <xf numFmtId="167" fontId="4" fillId="0" borderId="1" xfId="0" applyNumberFormat="1" applyFont="1" applyBorder="1"/>
    <xf numFmtId="167" fontId="4" fillId="0" borderId="15" xfId="0" applyNumberFormat="1" applyFont="1" applyBorder="1"/>
    <xf numFmtId="167" fontId="2" fillId="0" borderId="14" xfId="0" applyNumberFormat="1" applyFont="1" applyBorder="1"/>
    <xf numFmtId="168" fontId="2" fillId="0" borderId="14" xfId="1" applyNumberFormat="1" applyFont="1" applyBorder="1"/>
    <xf numFmtId="167" fontId="4" fillId="0" borderId="4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4" fillId="0" borderId="13" xfId="1" applyNumberFormat="1" applyFont="1" applyBorder="1" applyAlignment="1">
      <alignment horizontal="center" vertical="center" wrapText="1"/>
    </xf>
    <xf numFmtId="166" fontId="4" fillId="0" borderId="14" xfId="1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 wrapText="1"/>
    </xf>
    <xf numFmtId="166" fontId="4" fillId="0" borderId="1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7" fontId="4" fillId="4" borderId="2" xfId="0" applyNumberFormat="1" applyFont="1" applyFill="1" applyBorder="1" applyAlignment="1">
      <alignment horizontal="center"/>
    </xf>
    <xf numFmtId="167" fontId="4" fillId="4" borderId="3" xfId="0" applyNumberFormat="1" applyFont="1" applyFill="1" applyBorder="1" applyAlignment="1">
      <alignment horizontal="center"/>
    </xf>
    <xf numFmtId="167" fontId="4" fillId="4" borderId="4" xfId="0" applyNumberFormat="1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top" wrapText="1"/>
    </xf>
    <xf numFmtId="0" fontId="8" fillId="2" borderId="4" xfId="2" applyFont="1" applyFill="1" applyBorder="1" applyAlignment="1">
      <alignment horizontal="center" vertical="top" wrapText="1"/>
    </xf>
  </cellXfs>
  <cellStyles count="5">
    <cellStyle name="Millares" xfId="1" builtinId="3"/>
    <cellStyle name="Moneda" xfId="4" builtinId="4"/>
    <cellStyle name="Normal" xfId="0" builtinId="0"/>
    <cellStyle name="Normal 2" xfId="2" xr:uid="{2504E8EE-D52B-8147-86DA-5C9339272245}"/>
    <cellStyle name="Normal 4" xfId="3" xr:uid="{A834C99D-BD41-3744-8C40-13B4A586D6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6D76-2670-F041-8D2F-A3450044517B}">
  <dimension ref="A1:E35"/>
  <sheetViews>
    <sheetView topLeftCell="A3" zoomScale="210" zoomScaleNormal="140" workbookViewId="0">
      <selection activeCell="D23" sqref="D23"/>
    </sheetView>
  </sheetViews>
  <sheetFormatPr baseColWidth="10" defaultRowHeight="13" x14ac:dyDescent="0.15"/>
  <cols>
    <col min="1" max="1" width="3.1640625" style="1" customWidth="1"/>
    <col min="2" max="2" width="36.1640625" style="1" bestFit="1" customWidth="1"/>
    <col min="3" max="3" width="9.33203125" style="1" customWidth="1"/>
    <col min="4" max="4" width="15.1640625" style="3" customWidth="1"/>
    <col min="5" max="5" width="12.6640625" style="1" bestFit="1" customWidth="1"/>
    <col min="6" max="16384" width="10.83203125" style="1"/>
  </cols>
  <sheetData>
    <row r="1" spans="1:4" ht="14" x14ac:dyDescent="0.15">
      <c r="A1" s="124" t="s">
        <v>38</v>
      </c>
      <c r="B1" s="124"/>
      <c r="C1" s="124"/>
      <c r="D1" s="124"/>
    </row>
    <row r="2" spans="1:4" ht="14" x14ac:dyDescent="0.15">
      <c r="A2" s="75"/>
      <c r="B2" s="75"/>
      <c r="C2" s="75"/>
      <c r="D2" s="75" t="s">
        <v>188</v>
      </c>
    </row>
    <row r="3" spans="1:4" ht="14" thickBot="1" x14ac:dyDescent="0.2"/>
    <row r="4" spans="1:4" ht="17" customHeight="1" thickBot="1" x14ac:dyDescent="0.2">
      <c r="A4" s="121" t="s">
        <v>39</v>
      </c>
      <c r="B4" s="122"/>
      <c r="C4" s="122"/>
      <c r="D4" s="123"/>
    </row>
    <row r="5" spans="1:4" ht="14" thickBot="1" x14ac:dyDescent="0.2">
      <c r="A5" s="121" t="s">
        <v>0</v>
      </c>
      <c r="B5" s="122"/>
      <c r="C5" s="122"/>
      <c r="D5" s="123"/>
    </row>
    <row r="6" spans="1:4" x14ac:dyDescent="0.15">
      <c r="A6" s="5" t="s">
        <v>1</v>
      </c>
      <c r="B6" s="6"/>
      <c r="C6" s="6"/>
      <c r="D6" s="7"/>
    </row>
    <row r="7" spans="1:4" x14ac:dyDescent="0.15">
      <c r="A7" s="8"/>
      <c r="B7" s="9" t="s">
        <v>2</v>
      </c>
      <c r="C7" s="9" t="s">
        <v>7</v>
      </c>
      <c r="D7" s="10">
        <f>+'COMPOSICION RUBROS'!C11</f>
        <v>5740878</v>
      </c>
    </row>
    <row r="8" spans="1:4" x14ac:dyDescent="0.15">
      <c r="A8" s="8"/>
      <c r="B8" s="9" t="s">
        <v>3</v>
      </c>
      <c r="C8" s="9" t="s">
        <v>8</v>
      </c>
      <c r="D8" s="10">
        <f>+'COMPOSICION RUBROS'!C22</f>
        <v>1495360</v>
      </c>
    </row>
    <row r="9" spans="1:4" x14ac:dyDescent="0.15">
      <c r="A9" s="8"/>
      <c r="B9" s="9" t="s">
        <v>4</v>
      </c>
      <c r="C9" s="9" t="s">
        <v>9</v>
      </c>
      <c r="D9" s="10">
        <f>+'COMPOSICION RUBROS'!C33</f>
        <v>2833400</v>
      </c>
    </row>
    <row r="10" spans="1:4" x14ac:dyDescent="0.15">
      <c r="A10" s="8"/>
      <c r="B10" s="9" t="s">
        <v>5</v>
      </c>
      <c r="C10" s="9" t="s">
        <v>10</v>
      </c>
      <c r="D10" s="10">
        <f>+'COMPOSICION RUBROS'!C45</f>
        <v>700100</v>
      </c>
    </row>
    <row r="11" spans="1:4" x14ac:dyDescent="0.15">
      <c r="A11" s="8"/>
      <c r="B11" s="9" t="s">
        <v>6</v>
      </c>
      <c r="C11" s="9" t="s">
        <v>11</v>
      </c>
      <c r="D11" s="10">
        <f>+'COMPOSICION RUBROS'!C53</f>
        <v>2543990</v>
      </c>
    </row>
    <row r="12" spans="1:4" ht="14" thickBot="1" x14ac:dyDescent="0.2">
      <c r="A12" s="8"/>
      <c r="B12" s="11" t="s">
        <v>15</v>
      </c>
      <c r="C12" s="11"/>
      <c r="D12" s="45">
        <f>SUM(D7:D11)</f>
        <v>13313728</v>
      </c>
    </row>
    <row r="13" spans="1:4" ht="14" thickTop="1" x14ac:dyDescent="0.15">
      <c r="A13" s="8"/>
      <c r="B13" s="9"/>
      <c r="C13" s="9"/>
      <c r="D13" s="10"/>
    </row>
    <row r="14" spans="1:4" x14ac:dyDescent="0.15">
      <c r="A14" s="12" t="s">
        <v>12</v>
      </c>
      <c r="B14" s="9"/>
      <c r="C14" s="9"/>
      <c r="D14" s="10"/>
    </row>
    <row r="15" spans="1:4" x14ac:dyDescent="0.15">
      <c r="A15" s="8"/>
      <c r="B15" s="9" t="s">
        <v>3</v>
      </c>
      <c r="C15" s="9" t="s">
        <v>16</v>
      </c>
      <c r="D15" s="10">
        <f>+'COMPOSICION RUBROS'!C60</f>
        <v>158900</v>
      </c>
    </row>
    <row r="16" spans="1:4" x14ac:dyDescent="0.15">
      <c r="A16" s="8"/>
      <c r="B16" s="9" t="s">
        <v>13</v>
      </c>
      <c r="C16" s="9" t="s">
        <v>17</v>
      </c>
      <c r="D16" s="10">
        <f>+'COMPOSICION RUBROS'!C71</f>
        <v>7729800</v>
      </c>
    </row>
    <row r="17" spans="1:4" x14ac:dyDescent="0.15">
      <c r="A17" s="8"/>
      <c r="B17" s="9" t="s">
        <v>14</v>
      </c>
      <c r="C17" s="9" t="s">
        <v>18</v>
      </c>
      <c r="D17" s="10">
        <f>+'COMPOSICION RUBROS'!C77</f>
        <v>1548000</v>
      </c>
    </row>
    <row r="18" spans="1:4" ht="14" thickBot="1" x14ac:dyDescent="0.2">
      <c r="A18" s="8"/>
      <c r="B18" s="11" t="s">
        <v>96</v>
      </c>
      <c r="C18" s="11"/>
      <c r="D18" s="45">
        <f>SUM(D15:D17)</f>
        <v>9436700</v>
      </c>
    </row>
    <row r="19" spans="1:4" ht="15" thickTop="1" thickBot="1" x14ac:dyDescent="0.2">
      <c r="A19" s="8"/>
      <c r="B19" s="11" t="s">
        <v>19</v>
      </c>
      <c r="C19" s="11"/>
      <c r="D19" s="48">
        <f>+D18+D12</f>
        <v>22750428</v>
      </c>
    </row>
    <row r="20" spans="1:4" ht="15" thickTop="1" thickBot="1" x14ac:dyDescent="0.2">
      <c r="A20" s="8"/>
      <c r="B20" s="9"/>
      <c r="C20" s="9"/>
      <c r="D20" s="10"/>
    </row>
    <row r="21" spans="1:4" ht="14" thickBot="1" x14ac:dyDescent="0.2">
      <c r="A21" s="121" t="s">
        <v>20</v>
      </c>
      <c r="B21" s="122"/>
      <c r="C21" s="122"/>
      <c r="D21" s="123"/>
    </row>
    <row r="22" spans="1:4" x14ac:dyDescent="0.15">
      <c r="A22" s="13" t="s">
        <v>30</v>
      </c>
      <c r="B22" s="4"/>
      <c r="C22" s="4"/>
      <c r="D22" s="14"/>
    </row>
    <row r="23" spans="1:4" x14ac:dyDescent="0.15">
      <c r="A23" s="8"/>
      <c r="B23" s="9" t="s">
        <v>21</v>
      </c>
      <c r="C23" s="9" t="s">
        <v>25</v>
      </c>
      <c r="D23" s="10">
        <f>+'COMPOSICION RUBROS'!C88</f>
        <v>6280100</v>
      </c>
    </row>
    <row r="24" spans="1:4" x14ac:dyDescent="0.15">
      <c r="A24" s="8"/>
      <c r="B24" s="9" t="s">
        <v>22</v>
      </c>
      <c r="C24" s="9" t="s">
        <v>26</v>
      </c>
      <c r="D24" s="10">
        <f>+'COMPOSICION RUBROS'!C96</f>
        <v>1868500</v>
      </c>
    </row>
    <row r="25" spans="1:4" x14ac:dyDescent="0.15">
      <c r="A25" s="8"/>
      <c r="B25" s="9" t="s">
        <v>23</v>
      </c>
      <c r="C25" s="9" t="s">
        <v>27</v>
      </c>
      <c r="D25" s="10">
        <f>+'COMPOSICION RUBROS'!C103</f>
        <v>999000</v>
      </c>
    </row>
    <row r="26" spans="1:4" x14ac:dyDescent="0.15">
      <c r="A26" s="8"/>
      <c r="B26" s="9" t="s">
        <v>24</v>
      </c>
      <c r="C26" s="9" t="s">
        <v>28</v>
      </c>
      <c r="D26" s="10">
        <f>+'COMPOSICION RUBROS'!C112</f>
        <v>920050</v>
      </c>
    </row>
    <row r="27" spans="1:4" ht="14" thickBot="1" x14ac:dyDescent="0.2">
      <c r="A27" s="8"/>
      <c r="B27" s="11" t="s">
        <v>29</v>
      </c>
      <c r="C27" s="11"/>
      <c r="D27" s="45">
        <f>SUM(D23:D26)</f>
        <v>10067650</v>
      </c>
    </row>
    <row r="28" spans="1:4" ht="14" thickTop="1" x14ac:dyDescent="0.15">
      <c r="A28" s="8"/>
      <c r="B28" s="9"/>
      <c r="C28" s="9"/>
      <c r="D28" s="10"/>
    </row>
    <row r="29" spans="1:4" x14ac:dyDescent="0.15">
      <c r="A29" s="15" t="s">
        <v>31</v>
      </c>
      <c r="B29" s="9"/>
      <c r="C29" s="9"/>
      <c r="D29" s="10"/>
    </row>
    <row r="30" spans="1:4" x14ac:dyDescent="0.15">
      <c r="A30" s="8"/>
      <c r="B30" s="9" t="s">
        <v>32</v>
      </c>
      <c r="C30" s="9" t="s">
        <v>33</v>
      </c>
      <c r="D30" s="10">
        <f>+'COMPOSICION RUBROS'!C119</f>
        <v>322500</v>
      </c>
    </row>
    <row r="31" spans="1:4" ht="14" thickBot="1" x14ac:dyDescent="0.2">
      <c r="A31" s="8"/>
      <c r="B31" s="11" t="s">
        <v>34</v>
      </c>
      <c r="C31" s="11"/>
      <c r="D31" s="45">
        <f>+D30</f>
        <v>322500</v>
      </c>
    </row>
    <row r="32" spans="1:4" ht="15" thickTop="1" thickBot="1" x14ac:dyDescent="0.2">
      <c r="A32" s="16"/>
      <c r="B32" s="17" t="s">
        <v>35</v>
      </c>
      <c r="C32" s="17"/>
      <c r="D32" s="18">
        <f>+D31+D27</f>
        <v>10390150</v>
      </c>
    </row>
    <row r="33" spans="1:5" ht="14" thickBot="1" x14ac:dyDescent="0.2">
      <c r="A33" s="121" t="s">
        <v>36</v>
      </c>
      <c r="B33" s="122"/>
      <c r="C33" s="122"/>
      <c r="D33" s="123"/>
    </row>
    <row r="34" spans="1:5" ht="14" thickBot="1" x14ac:dyDescent="0.2">
      <c r="A34" s="19"/>
      <c r="B34" s="6" t="s">
        <v>194</v>
      </c>
      <c r="C34" s="6"/>
      <c r="D34" s="73">
        <f>'EST. EVO PAT NETO'!G15</f>
        <v>12360278</v>
      </c>
      <c r="E34" s="68"/>
    </row>
    <row r="35" spans="1:5" ht="14" thickBot="1" x14ac:dyDescent="0.2">
      <c r="A35" s="109"/>
      <c r="B35" s="24" t="s">
        <v>37</v>
      </c>
      <c r="C35" s="110"/>
      <c r="D35" s="111">
        <f>D34+D32</f>
        <v>22750428</v>
      </c>
    </row>
  </sheetData>
  <mergeCells count="5">
    <mergeCell ref="A5:D5"/>
    <mergeCell ref="A21:D21"/>
    <mergeCell ref="A33:D33"/>
    <mergeCell ref="A1:D1"/>
    <mergeCell ref="A4:D4"/>
  </mergeCells>
  <phoneticPr fontId="3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094C0-9554-B14B-80E5-8ADBE319FDAF}">
  <sheetPr>
    <pageSetUpPr fitToPage="1"/>
  </sheetPr>
  <dimension ref="A1:C119"/>
  <sheetViews>
    <sheetView showWhiteSpace="0" topLeftCell="A21" zoomScale="150" zoomScaleNormal="150" workbookViewId="0">
      <selection activeCell="B46" sqref="B46"/>
    </sheetView>
  </sheetViews>
  <sheetFormatPr baseColWidth="10" defaultRowHeight="13" x14ac:dyDescent="0.15"/>
  <cols>
    <col min="1" max="1" width="3.6640625" style="1" customWidth="1"/>
    <col min="2" max="2" width="43.6640625" style="1" customWidth="1"/>
    <col min="3" max="3" width="23.1640625" style="57" customWidth="1"/>
    <col min="4" max="16384" width="10.83203125" style="1"/>
  </cols>
  <sheetData>
    <row r="1" spans="1:3" ht="14" x14ac:dyDescent="0.15">
      <c r="A1" s="124" t="s">
        <v>38</v>
      </c>
      <c r="B1" s="124"/>
      <c r="C1" s="124"/>
    </row>
    <row r="2" spans="1:3" ht="14" x14ac:dyDescent="0.15">
      <c r="A2" s="75"/>
      <c r="B2" s="75"/>
      <c r="C2" s="75" t="s">
        <v>189</v>
      </c>
    </row>
    <row r="3" spans="1:3" ht="14" thickBot="1" x14ac:dyDescent="0.2">
      <c r="A3" s="2"/>
    </row>
    <row r="4" spans="1:3" ht="17" customHeight="1" thickBot="1" x14ac:dyDescent="0.2">
      <c r="A4" s="121" t="s">
        <v>60</v>
      </c>
      <c r="B4" s="122"/>
      <c r="C4" s="123"/>
    </row>
    <row r="5" spans="1:3" ht="14" thickBot="1" x14ac:dyDescent="0.2"/>
    <row r="6" spans="1:3" ht="14" thickBot="1" x14ac:dyDescent="0.2">
      <c r="A6" s="21" t="s">
        <v>56</v>
      </c>
      <c r="B6" s="24"/>
      <c r="C6" s="58"/>
    </row>
    <row r="7" spans="1:3" x14ac:dyDescent="0.15">
      <c r="A7" s="8" t="s">
        <v>57</v>
      </c>
      <c r="B7" s="9"/>
      <c r="C7" s="59"/>
    </row>
    <row r="8" spans="1:3" x14ac:dyDescent="0.15">
      <c r="A8" s="8"/>
      <c r="B8" s="9" t="s">
        <v>58</v>
      </c>
      <c r="C8" s="59">
        <v>318400</v>
      </c>
    </row>
    <row r="9" spans="1:3" x14ac:dyDescent="0.15">
      <c r="A9" s="8"/>
      <c r="B9" s="9" t="s">
        <v>61</v>
      </c>
      <c r="C9" s="59">
        <f>190000*20.3</f>
        <v>3857000</v>
      </c>
    </row>
    <row r="10" spans="1:3" ht="14" thickBot="1" x14ac:dyDescent="0.2">
      <c r="A10" s="8"/>
      <c r="B10" s="9" t="s">
        <v>59</v>
      </c>
      <c r="C10" s="59">
        <v>1565478</v>
      </c>
    </row>
    <row r="11" spans="1:3" ht="14" thickBot="1" x14ac:dyDescent="0.2">
      <c r="A11" s="16"/>
      <c r="B11" s="26" t="s">
        <v>43</v>
      </c>
      <c r="C11" s="60">
        <f>SUM(C8:C10)</f>
        <v>5740878</v>
      </c>
    </row>
    <row r="13" spans="1:3" x14ac:dyDescent="0.15">
      <c r="B13" s="1" t="s">
        <v>168</v>
      </c>
    </row>
    <row r="14" spans="1:3" x14ac:dyDescent="0.15">
      <c r="B14" s="1" t="s">
        <v>62</v>
      </c>
    </row>
    <row r="15" spans="1:3" x14ac:dyDescent="0.15">
      <c r="B15" s="1" t="s">
        <v>191</v>
      </c>
    </row>
    <row r="16" spans="1:3" ht="14" thickBot="1" x14ac:dyDescent="0.2"/>
    <row r="17" spans="1:3" ht="14" thickBot="1" x14ac:dyDescent="0.2">
      <c r="A17" s="21" t="s">
        <v>63</v>
      </c>
      <c r="B17" s="24"/>
      <c r="C17" s="58"/>
    </row>
    <row r="18" spans="1:3" x14ac:dyDescent="0.15">
      <c r="A18" s="19" t="s">
        <v>64</v>
      </c>
      <c r="B18" s="6"/>
      <c r="C18" s="59"/>
    </row>
    <row r="19" spans="1:3" x14ac:dyDescent="0.15">
      <c r="A19" s="8"/>
      <c r="B19" s="9" t="s">
        <v>65</v>
      </c>
      <c r="C19" s="59">
        <v>857560</v>
      </c>
    </row>
    <row r="20" spans="1:3" x14ac:dyDescent="0.15">
      <c r="A20" s="8"/>
      <c r="B20" s="46" t="s">
        <v>89</v>
      </c>
      <c r="C20" s="59">
        <v>297800</v>
      </c>
    </row>
    <row r="21" spans="1:3" ht="14" thickBot="1" x14ac:dyDescent="0.2">
      <c r="A21" s="8"/>
      <c r="B21" s="9" t="s">
        <v>66</v>
      </c>
      <c r="C21" s="61">
        <v>340000</v>
      </c>
    </row>
    <row r="22" spans="1:3" ht="14" thickBot="1" x14ac:dyDescent="0.2">
      <c r="A22" s="16"/>
      <c r="B22" s="27" t="s">
        <v>43</v>
      </c>
      <c r="C22" s="58">
        <f>SUM(C19:C21)</f>
        <v>1495360</v>
      </c>
    </row>
    <row r="24" spans="1:3" x14ac:dyDescent="0.15">
      <c r="B24" s="1" t="s">
        <v>85</v>
      </c>
    </row>
    <row r="25" spans="1:3" x14ac:dyDescent="0.15">
      <c r="B25" s="1" t="s">
        <v>169</v>
      </c>
    </row>
    <row r="26" spans="1:3" x14ac:dyDescent="0.15">
      <c r="B26" s="1" t="s">
        <v>170</v>
      </c>
    </row>
    <row r="27" spans="1:3" ht="14" thickBot="1" x14ac:dyDescent="0.2"/>
    <row r="28" spans="1:3" ht="14" thickBot="1" x14ac:dyDescent="0.2">
      <c r="A28" s="21" t="s">
        <v>67</v>
      </c>
      <c r="B28" s="24"/>
      <c r="C28" s="58"/>
    </row>
    <row r="29" spans="1:3" x14ac:dyDescent="0.15">
      <c r="A29" s="19" t="s">
        <v>68</v>
      </c>
      <c r="B29" s="6"/>
      <c r="C29" s="62"/>
    </row>
    <row r="30" spans="1:3" x14ac:dyDescent="0.15">
      <c r="A30" s="8"/>
      <c r="B30" s="46" t="s">
        <v>193</v>
      </c>
      <c r="C30" s="59">
        <v>2547900</v>
      </c>
    </row>
    <row r="31" spans="1:3" x14ac:dyDescent="0.15">
      <c r="A31" s="8"/>
      <c r="B31" s="9" t="s">
        <v>69</v>
      </c>
      <c r="C31" s="59">
        <v>128000</v>
      </c>
    </row>
    <row r="32" spans="1:3" ht="14" thickBot="1" x14ac:dyDescent="0.2">
      <c r="A32" s="8"/>
      <c r="B32" s="9" t="s">
        <v>70</v>
      </c>
      <c r="C32" s="59">
        <v>157500</v>
      </c>
    </row>
    <row r="33" spans="1:3" ht="14" thickBot="1" x14ac:dyDescent="0.2">
      <c r="A33" s="16"/>
      <c r="B33" s="26" t="s">
        <v>43</v>
      </c>
      <c r="C33" s="60">
        <f>SUM(C30:C32)</f>
        <v>2833400</v>
      </c>
    </row>
    <row r="35" spans="1:3" x14ac:dyDescent="0.15">
      <c r="B35" s="1" t="s">
        <v>171</v>
      </c>
    </row>
    <row r="36" spans="1:3" x14ac:dyDescent="0.15">
      <c r="B36" s="1" t="s">
        <v>172</v>
      </c>
    </row>
    <row r="37" spans="1:3" x14ac:dyDescent="0.15">
      <c r="B37" s="1" t="s">
        <v>71</v>
      </c>
    </row>
    <row r="38" spans="1:3" x14ac:dyDescent="0.15">
      <c r="B38" s="1" t="s">
        <v>72</v>
      </c>
    </row>
    <row r="39" spans="1:3" ht="14" thickBot="1" x14ac:dyDescent="0.2"/>
    <row r="40" spans="1:3" ht="14" thickBot="1" x14ac:dyDescent="0.2">
      <c r="A40" s="21" t="s">
        <v>73</v>
      </c>
      <c r="B40" s="24"/>
      <c r="C40" s="58"/>
    </row>
    <row r="41" spans="1:3" x14ac:dyDescent="0.15">
      <c r="A41" s="19" t="s">
        <v>74</v>
      </c>
      <c r="B41" s="25"/>
      <c r="C41" s="62"/>
    </row>
    <row r="42" spans="1:3" x14ac:dyDescent="0.15">
      <c r="A42" s="8"/>
      <c r="B42" s="22" t="s">
        <v>75</v>
      </c>
      <c r="C42" s="59">
        <v>76900</v>
      </c>
    </row>
    <row r="43" spans="1:3" x14ac:dyDescent="0.15">
      <c r="A43" s="8"/>
      <c r="B43" s="22" t="s">
        <v>76</v>
      </c>
      <c r="C43" s="59">
        <v>578000</v>
      </c>
    </row>
    <row r="44" spans="1:3" ht="14" thickBot="1" x14ac:dyDescent="0.2">
      <c r="A44" s="8"/>
      <c r="B44" s="22" t="s">
        <v>77</v>
      </c>
      <c r="C44" s="59">
        <v>45200</v>
      </c>
    </row>
    <row r="45" spans="1:3" ht="14" thickBot="1" x14ac:dyDescent="0.2">
      <c r="A45" s="16"/>
      <c r="B45" s="27" t="s">
        <v>43</v>
      </c>
      <c r="C45" s="60">
        <f>SUM(C42:C44)</f>
        <v>700100</v>
      </c>
    </row>
    <row r="46" spans="1:3" x14ac:dyDescent="0.15">
      <c r="A46" s="9"/>
      <c r="B46" s="44" t="s">
        <v>86</v>
      </c>
      <c r="C46" s="63"/>
    </row>
    <row r="47" spans="1:3" ht="14" thickBot="1" x14ac:dyDescent="0.2"/>
    <row r="48" spans="1:3" ht="14" thickBot="1" x14ac:dyDescent="0.2">
      <c r="A48" s="21" t="s">
        <v>78</v>
      </c>
      <c r="B48" s="24"/>
      <c r="C48" s="58"/>
    </row>
    <row r="49" spans="1:3" x14ac:dyDescent="0.15">
      <c r="A49" s="19" t="s">
        <v>79</v>
      </c>
      <c r="B49" s="6"/>
      <c r="C49" s="62"/>
    </row>
    <row r="50" spans="1:3" x14ac:dyDescent="0.15">
      <c r="A50" s="8"/>
      <c r="B50" s="9" t="s">
        <v>80</v>
      </c>
      <c r="C50" s="59">
        <v>158900</v>
      </c>
    </row>
    <row r="51" spans="1:3" x14ac:dyDescent="0.15">
      <c r="A51" s="8"/>
      <c r="B51" s="9" t="s">
        <v>81</v>
      </c>
      <c r="C51" s="59">
        <v>487690</v>
      </c>
    </row>
    <row r="52" spans="1:3" ht="14" thickBot="1" x14ac:dyDescent="0.2">
      <c r="A52" s="8"/>
      <c r="B52" s="9" t="s">
        <v>173</v>
      </c>
      <c r="C52" s="61">
        <v>1897400</v>
      </c>
    </row>
    <row r="53" spans="1:3" ht="14" thickBot="1" x14ac:dyDescent="0.2">
      <c r="A53" s="16"/>
      <c r="B53" s="27" t="s">
        <v>43</v>
      </c>
      <c r="C53" s="60">
        <f>SUM(C50:C52)</f>
        <v>2543990</v>
      </c>
    </row>
    <row r="55" spans="1:3" x14ac:dyDescent="0.15">
      <c r="B55" s="1" t="s">
        <v>87</v>
      </c>
    </row>
    <row r="56" spans="1:3" ht="14" thickBot="1" x14ac:dyDescent="0.2"/>
    <row r="57" spans="1:3" ht="14" thickBot="1" x14ac:dyDescent="0.2">
      <c r="A57" s="21" t="s">
        <v>88</v>
      </c>
      <c r="B57" s="24"/>
      <c r="C57" s="58"/>
    </row>
    <row r="58" spans="1:3" x14ac:dyDescent="0.15">
      <c r="A58" s="19" t="s">
        <v>79</v>
      </c>
      <c r="B58" s="6"/>
      <c r="C58" s="62"/>
    </row>
    <row r="59" spans="1:3" ht="14" thickBot="1" x14ac:dyDescent="0.2">
      <c r="A59" s="8"/>
      <c r="B59" s="46" t="s">
        <v>90</v>
      </c>
      <c r="C59" s="59">
        <v>158900</v>
      </c>
    </row>
    <row r="60" spans="1:3" ht="14" thickBot="1" x14ac:dyDescent="0.2">
      <c r="A60" s="16"/>
      <c r="B60" s="27" t="s">
        <v>43</v>
      </c>
      <c r="C60" s="60">
        <f>SUM(C59:C59)</f>
        <v>158900</v>
      </c>
    </row>
    <row r="61" spans="1:3" x14ac:dyDescent="0.15">
      <c r="B61" s="47" t="s">
        <v>91</v>
      </c>
    </row>
    <row r="62" spans="1:3" ht="14" thickBot="1" x14ac:dyDescent="0.2"/>
    <row r="63" spans="1:3" ht="14" thickBot="1" x14ac:dyDescent="0.2">
      <c r="A63" s="21" t="s">
        <v>92</v>
      </c>
      <c r="B63" s="24"/>
      <c r="C63" s="58"/>
    </row>
    <row r="64" spans="1:3" x14ac:dyDescent="0.15">
      <c r="A64" s="19" t="s">
        <v>93</v>
      </c>
      <c r="B64" s="6"/>
      <c r="C64" s="62"/>
    </row>
    <row r="65" spans="1:3" x14ac:dyDescent="0.15">
      <c r="A65" s="8"/>
      <c r="B65" s="9" t="s">
        <v>94</v>
      </c>
      <c r="C65" s="59">
        <v>5483100</v>
      </c>
    </row>
    <row r="66" spans="1:3" x14ac:dyDescent="0.15">
      <c r="A66" s="8"/>
      <c r="B66" s="46" t="s">
        <v>174</v>
      </c>
      <c r="C66" s="59">
        <v>342500</v>
      </c>
    </row>
    <row r="67" spans="1:3" x14ac:dyDescent="0.15">
      <c r="A67" s="8"/>
      <c r="B67" s="46" t="s">
        <v>175</v>
      </c>
      <c r="C67" s="59">
        <v>756800</v>
      </c>
    </row>
    <row r="68" spans="1:3" x14ac:dyDescent="0.15">
      <c r="A68" s="8"/>
      <c r="B68" s="46" t="s">
        <v>95</v>
      </c>
      <c r="C68" s="59">
        <v>352600</v>
      </c>
    </row>
    <row r="69" spans="1:3" x14ac:dyDescent="0.15">
      <c r="A69" s="8"/>
      <c r="B69" s="46" t="s">
        <v>176</v>
      </c>
      <c r="C69" s="59">
        <v>169800</v>
      </c>
    </row>
    <row r="70" spans="1:3" ht="14" thickBot="1" x14ac:dyDescent="0.2">
      <c r="A70" s="8"/>
      <c r="B70" s="46" t="s">
        <v>177</v>
      </c>
      <c r="C70" s="61">
        <v>625000</v>
      </c>
    </row>
    <row r="71" spans="1:3" ht="14" thickBot="1" x14ac:dyDescent="0.2">
      <c r="A71" s="16"/>
      <c r="B71" s="27" t="s">
        <v>43</v>
      </c>
      <c r="C71" s="60">
        <f>SUM(C65:C70)</f>
        <v>7729800</v>
      </c>
    </row>
    <row r="72" spans="1:3" ht="14" thickBot="1" x14ac:dyDescent="0.2"/>
    <row r="73" spans="1:3" ht="14" thickBot="1" x14ac:dyDescent="0.2">
      <c r="A73" s="21" t="s">
        <v>97</v>
      </c>
      <c r="B73" s="24"/>
      <c r="C73" s="58"/>
    </row>
    <row r="74" spans="1:3" x14ac:dyDescent="0.15">
      <c r="A74" s="19" t="s">
        <v>98</v>
      </c>
      <c r="B74" s="6"/>
      <c r="C74" s="62"/>
    </row>
    <row r="75" spans="1:3" x14ac:dyDescent="0.15">
      <c r="A75" s="8"/>
      <c r="B75" s="46" t="s">
        <v>99</v>
      </c>
      <c r="C75" s="59">
        <v>1200000</v>
      </c>
    </row>
    <row r="76" spans="1:3" ht="14" thickBot="1" x14ac:dyDescent="0.2">
      <c r="A76" s="8"/>
      <c r="B76" s="46" t="s">
        <v>100</v>
      </c>
      <c r="C76" s="59">
        <v>348000</v>
      </c>
    </row>
    <row r="77" spans="1:3" ht="14" thickBot="1" x14ac:dyDescent="0.2">
      <c r="A77" s="16"/>
      <c r="B77" s="27" t="s">
        <v>43</v>
      </c>
      <c r="C77" s="60">
        <f>SUM(C75:C76)</f>
        <v>1548000</v>
      </c>
    </row>
    <row r="78" spans="1:3" x14ac:dyDescent="0.15">
      <c r="B78" s="47" t="s">
        <v>101</v>
      </c>
    </row>
    <row r="79" spans="1:3" x14ac:dyDescent="0.15">
      <c r="B79" s="47" t="s">
        <v>102</v>
      </c>
    </row>
    <row r="80" spans="1:3" x14ac:dyDescent="0.15">
      <c r="B80" s="1" t="s">
        <v>103</v>
      </c>
    </row>
    <row r="81" spans="1:3" ht="14" thickBot="1" x14ac:dyDescent="0.2"/>
    <row r="82" spans="1:3" ht="14" thickBot="1" x14ac:dyDescent="0.2">
      <c r="A82" s="21" t="s">
        <v>104</v>
      </c>
      <c r="B82" s="24"/>
      <c r="C82" s="58"/>
    </row>
    <row r="83" spans="1:3" x14ac:dyDescent="0.15">
      <c r="A83" s="19" t="s">
        <v>105</v>
      </c>
      <c r="B83" s="6"/>
      <c r="C83" s="62"/>
    </row>
    <row r="84" spans="1:3" x14ac:dyDescent="0.15">
      <c r="A84" s="8"/>
      <c r="B84" s="46" t="s">
        <v>106</v>
      </c>
      <c r="C84" s="59">
        <v>3994100</v>
      </c>
    </row>
    <row r="85" spans="1:3" x14ac:dyDescent="0.15">
      <c r="A85" s="8"/>
      <c r="B85" s="46" t="s">
        <v>107</v>
      </c>
      <c r="C85" s="59">
        <v>1226000</v>
      </c>
    </row>
    <row r="86" spans="1:3" x14ac:dyDescent="0.15">
      <c r="A86" s="8"/>
      <c r="B86" s="46" t="s">
        <v>196</v>
      </c>
      <c r="C86" s="59">
        <v>810000</v>
      </c>
    </row>
    <row r="87" spans="1:3" ht="14" thickBot="1" x14ac:dyDescent="0.2">
      <c r="A87" s="8"/>
      <c r="B87" s="46" t="s">
        <v>195</v>
      </c>
      <c r="C87" s="59">
        <v>250000</v>
      </c>
    </row>
    <row r="88" spans="1:3" ht="14" thickBot="1" x14ac:dyDescent="0.2">
      <c r="A88" s="16"/>
      <c r="B88" s="27" t="s">
        <v>43</v>
      </c>
      <c r="C88" s="60">
        <f>SUM(C84:C87)</f>
        <v>6280100</v>
      </c>
    </row>
    <row r="89" spans="1:3" x14ac:dyDescent="0.15">
      <c r="B89" s="47" t="s">
        <v>108</v>
      </c>
      <c r="C89" s="64"/>
    </row>
    <row r="90" spans="1:3" ht="14" thickBot="1" x14ac:dyDescent="0.2"/>
    <row r="91" spans="1:3" ht="14" thickBot="1" x14ac:dyDescent="0.2">
      <c r="A91" s="21" t="s">
        <v>109</v>
      </c>
      <c r="B91" s="24"/>
      <c r="C91" s="58"/>
    </row>
    <row r="92" spans="1:3" x14ac:dyDescent="0.15">
      <c r="A92" s="19" t="s">
        <v>79</v>
      </c>
      <c r="B92" s="6"/>
      <c r="C92" s="62"/>
    </row>
    <row r="93" spans="1:3" x14ac:dyDescent="0.15">
      <c r="A93" s="8"/>
      <c r="B93" s="46" t="s">
        <v>178</v>
      </c>
      <c r="C93" s="59">
        <v>268000</v>
      </c>
    </row>
    <row r="94" spans="1:3" x14ac:dyDescent="0.15">
      <c r="A94" s="8"/>
      <c r="B94" s="46" t="s">
        <v>179</v>
      </c>
      <c r="C94" s="59">
        <v>352500</v>
      </c>
    </row>
    <row r="95" spans="1:3" ht="14" thickBot="1" x14ac:dyDescent="0.2">
      <c r="A95" s="8"/>
      <c r="B95" s="46" t="s">
        <v>180</v>
      </c>
      <c r="C95" s="61">
        <f>60000*20.8</f>
        <v>1248000</v>
      </c>
    </row>
    <row r="96" spans="1:3" ht="14" thickBot="1" x14ac:dyDescent="0.2">
      <c r="A96" s="16"/>
      <c r="B96" s="27" t="s">
        <v>43</v>
      </c>
      <c r="C96" s="60">
        <f>SUM(C93:C95)</f>
        <v>1868500</v>
      </c>
    </row>
    <row r="97" spans="1:3" x14ac:dyDescent="0.15">
      <c r="B97" s="47" t="s">
        <v>181</v>
      </c>
    </row>
    <row r="98" spans="1:3" ht="14" thickBot="1" x14ac:dyDescent="0.2"/>
    <row r="99" spans="1:3" ht="14" thickBot="1" x14ac:dyDescent="0.2">
      <c r="A99" s="21" t="s">
        <v>110</v>
      </c>
      <c r="B99" s="24"/>
      <c r="C99" s="58"/>
    </row>
    <row r="100" spans="1:3" x14ac:dyDescent="0.15">
      <c r="A100" s="19" t="s">
        <v>111</v>
      </c>
      <c r="B100" s="6"/>
      <c r="C100" s="62"/>
    </row>
    <row r="101" spans="1:3" x14ac:dyDescent="0.15">
      <c r="A101" s="8"/>
      <c r="B101" s="46" t="s">
        <v>182</v>
      </c>
      <c r="C101" s="59">
        <v>740000</v>
      </c>
    </row>
    <row r="102" spans="1:3" ht="14" thickBot="1" x14ac:dyDescent="0.2">
      <c r="A102" s="8"/>
      <c r="B102" s="46" t="s">
        <v>183</v>
      </c>
      <c r="C102" s="59">
        <v>259000</v>
      </c>
    </row>
    <row r="103" spans="1:3" ht="14" thickBot="1" x14ac:dyDescent="0.2">
      <c r="A103" s="16"/>
      <c r="B103" s="27" t="s">
        <v>43</v>
      </c>
      <c r="C103" s="60">
        <f>SUM(C101:C102)</f>
        <v>999000</v>
      </c>
    </row>
    <row r="104" spans="1:3" ht="14" thickBot="1" x14ac:dyDescent="0.2"/>
    <row r="105" spans="1:3" ht="14" thickBot="1" x14ac:dyDescent="0.2">
      <c r="A105" s="21" t="s">
        <v>112</v>
      </c>
      <c r="B105" s="24"/>
      <c r="C105" s="58"/>
    </row>
    <row r="106" spans="1:3" x14ac:dyDescent="0.15">
      <c r="A106" s="19" t="s">
        <v>111</v>
      </c>
      <c r="B106" s="6"/>
      <c r="C106" s="62"/>
    </row>
    <row r="107" spans="1:3" x14ac:dyDescent="0.15">
      <c r="A107" s="8"/>
      <c r="B107" s="9" t="s">
        <v>113</v>
      </c>
      <c r="C107" s="59">
        <v>58000</v>
      </c>
    </row>
    <row r="108" spans="1:3" x14ac:dyDescent="0.15">
      <c r="A108" s="8"/>
      <c r="B108" s="46" t="s">
        <v>114</v>
      </c>
      <c r="C108" s="59">
        <v>87650</v>
      </c>
    </row>
    <row r="109" spans="1:3" x14ac:dyDescent="0.15">
      <c r="A109" s="8"/>
      <c r="B109" s="46" t="s">
        <v>184</v>
      </c>
      <c r="C109" s="59">
        <v>35400</v>
      </c>
    </row>
    <row r="110" spans="1:3" x14ac:dyDescent="0.15">
      <c r="A110" s="8"/>
      <c r="B110" s="46" t="s">
        <v>115</v>
      </c>
      <c r="C110" s="59">
        <v>655000</v>
      </c>
    </row>
    <row r="111" spans="1:3" ht="14" thickBot="1" x14ac:dyDescent="0.2">
      <c r="A111" s="8"/>
      <c r="B111" s="46" t="s">
        <v>185</v>
      </c>
      <c r="C111" s="59">
        <v>84000</v>
      </c>
    </row>
    <row r="112" spans="1:3" ht="14" thickBot="1" x14ac:dyDescent="0.2">
      <c r="A112" s="16"/>
      <c r="B112" s="27" t="s">
        <v>43</v>
      </c>
      <c r="C112" s="60">
        <f>SUM(C107:C111)</f>
        <v>920050</v>
      </c>
    </row>
    <row r="113" spans="1:3" x14ac:dyDescent="0.15">
      <c r="B113" s="47" t="s">
        <v>116</v>
      </c>
    </row>
    <row r="115" spans="1:3" x14ac:dyDescent="0.15">
      <c r="A115" s="49" t="s">
        <v>117</v>
      </c>
      <c r="B115" s="50"/>
      <c r="C115" s="65"/>
    </row>
    <row r="116" spans="1:3" x14ac:dyDescent="0.15">
      <c r="A116" s="51" t="s">
        <v>118</v>
      </c>
      <c r="B116" s="52"/>
      <c r="C116" s="66"/>
    </row>
    <row r="117" spans="1:3" x14ac:dyDescent="0.15">
      <c r="A117" s="53"/>
      <c r="B117" s="54" t="s">
        <v>119</v>
      </c>
      <c r="C117" s="66">
        <v>187500</v>
      </c>
    </row>
    <row r="118" spans="1:3" x14ac:dyDescent="0.15">
      <c r="A118" s="53"/>
      <c r="B118" s="54" t="s">
        <v>120</v>
      </c>
      <c r="C118" s="66">
        <v>135000</v>
      </c>
    </row>
    <row r="119" spans="1:3" x14ac:dyDescent="0.15">
      <c r="A119" s="55"/>
      <c r="B119" s="56"/>
      <c r="C119" s="67">
        <f>SUM(C117:C118)</f>
        <v>322500</v>
      </c>
    </row>
  </sheetData>
  <mergeCells count="2">
    <mergeCell ref="A1:C1"/>
    <mergeCell ref="A4:C4"/>
  </mergeCells>
  <pageMargins left="0.7" right="0.7" top="0.75" bottom="0.75" header="0.3" footer="0.3"/>
  <pageSetup paperSize="9" scale="98" fitToHeight="2" orientation="portrait" horizontalDpi="0" verticalDpi="0"/>
  <rowBreaks count="2" manualBreakCount="2">
    <brk id="55" max="16383" man="1"/>
    <brk id="111" max="16383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EFC1C-7397-6043-A806-892A6F68E79D}">
  <dimension ref="A1:H15"/>
  <sheetViews>
    <sheetView zoomScale="130" zoomScaleNormal="130" workbookViewId="0">
      <selection activeCell="F9" sqref="F9"/>
    </sheetView>
  </sheetViews>
  <sheetFormatPr baseColWidth="10" defaultRowHeight="13" x14ac:dyDescent="0.15"/>
  <cols>
    <col min="1" max="1" width="26" style="1" customWidth="1"/>
    <col min="2" max="2" width="12.83203125" style="57" customWidth="1"/>
    <col min="3" max="3" width="16.6640625" style="57" customWidth="1"/>
    <col min="4" max="7" width="12.83203125" style="57" customWidth="1"/>
    <col min="8" max="8" width="10.83203125" style="57"/>
    <col min="9" max="16384" width="10.83203125" style="1"/>
  </cols>
  <sheetData>
    <row r="1" spans="1:7" ht="14" x14ac:dyDescent="0.15">
      <c r="A1" s="124" t="s">
        <v>38</v>
      </c>
      <c r="B1" s="124"/>
      <c r="C1" s="124"/>
      <c r="D1" s="124"/>
    </row>
    <row r="2" spans="1:7" ht="14" x14ac:dyDescent="0.15">
      <c r="A2" s="75"/>
      <c r="B2" s="75"/>
      <c r="C2" s="75"/>
      <c r="D2" s="75"/>
      <c r="G2" s="108" t="s">
        <v>190</v>
      </c>
    </row>
    <row r="3" spans="1:7" ht="14" thickBot="1" x14ac:dyDescent="0.2"/>
    <row r="4" spans="1:7" ht="15" thickBot="1" x14ac:dyDescent="0.2">
      <c r="A4" s="134" t="s">
        <v>40</v>
      </c>
      <c r="B4" s="135"/>
      <c r="C4" s="135"/>
      <c r="D4" s="135"/>
      <c r="E4" s="135"/>
      <c r="F4" s="135"/>
      <c r="G4" s="136"/>
    </row>
    <row r="5" spans="1:7" ht="14" thickBot="1" x14ac:dyDescent="0.2">
      <c r="A5" s="137" t="s">
        <v>47</v>
      </c>
      <c r="B5" s="138"/>
      <c r="C5" s="138"/>
      <c r="D5" s="138"/>
      <c r="E5" s="138"/>
      <c r="F5" s="138"/>
      <c r="G5" s="139"/>
    </row>
    <row r="6" spans="1:7" ht="42" customHeight="1" thickBot="1" x14ac:dyDescent="0.2">
      <c r="A6" s="128" t="s">
        <v>48</v>
      </c>
      <c r="B6" s="125" t="s">
        <v>44</v>
      </c>
      <c r="C6" s="126"/>
      <c r="D6" s="127"/>
      <c r="E6" s="69" t="s">
        <v>45</v>
      </c>
      <c r="F6" s="130" t="s">
        <v>46</v>
      </c>
      <c r="G6" s="132" t="s">
        <v>49</v>
      </c>
    </row>
    <row r="7" spans="1:7" ht="29" thickBot="1" x14ac:dyDescent="0.2">
      <c r="A7" s="129"/>
      <c r="B7" s="70" t="s">
        <v>41</v>
      </c>
      <c r="C7" s="71" t="s">
        <v>42</v>
      </c>
      <c r="D7" s="70" t="s">
        <v>43</v>
      </c>
      <c r="E7" s="71" t="s">
        <v>50</v>
      </c>
      <c r="F7" s="131"/>
      <c r="G7" s="133"/>
    </row>
    <row r="8" spans="1:7" x14ac:dyDescent="0.15">
      <c r="A8" s="8" t="s">
        <v>51</v>
      </c>
      <c r="B8" s="59">
        <v>120000</v>
      </c>
      <c r="C8" s="63">
        <v>1500000</v>
      </c>
      <c r="D8" s="59">
        <f>SUM(B8:C8)</f>
        <v>1620000</v>
      </c>
      <c r="E8" s="63">
        <f>20%*B8</f>
        <v>24000</v>
      </c>
      <c r="F8" s="62">
        <f>9117600-1060000</f>
        <v>8057600</v>
      </c>
      <c r="G8" s="72">
        <f>SUM(D8:F8)</f>
        <v>9701600</v>
      </c>
    </row>
    <row r="9" spans="1:7" x14ac:dyDescent="0.15">
      <c r="A9" s="8"/>
      <c r="B9" s="59"/>
      <c r="C9" s="63"/>
      <c r="D9" s="59"/>
      <c r="E9" s="63"/>
      <c r="F9" s="59"/>
      <c r="G9" s="72"/>
    </row>
    <row r="10" spans="1:7" ht="42" x14ac:dyDescent="0.15">
      <c r="A10" s="23" t="s">
        <v>52</v>
      </c>
      <c r="B10" s="59"/>
      <c r="C10" s="63"/>
      <c r="D10" s="59"/>
      <c r="E10" s="63"/>
      <c r="F10" s="59"/>
      <c r="G10" s="72"/>
    </row>
    <row r="11" spans="1:7" x14ac:dyDescent="0.15">
      <c r="A11" s="8" t="s">
        <v>53</v>
      </c>
      <c r="B11" s="59"/>
      <c r="C11" s="63"/>
      <c r="D11" s="59"/>
      <c r="E11" s="63"/>
      <c r="F11" s="59">
        <v>-450000</v>
      </c>
      <c r="G11" s="72">
        <f>+F11</f>
        <v>-450000</v>
      </c>
    </row>
    <row r="12" spans="1:7" x14ac:dyDescent="0.15">
      <c r="A12" s="8"/>
      <c r="B12" s="59"/>
      <c r="C12" s="63"/>
      <c r="D12" s="59"/>
      <c r="E12" s="63"/>
      <c r="F12" s="59"/>
      <c r="G12" s="72"/>
    </row>
    <row r="13" spans="1:7" ht="28" x14ac:dyDescent="0.15">
      <c r="A13" s="23" t="s">
        <v>54</v>
      </c>
      <c r="B13" s="59"/>
      <c r="C13" s="63"/>
      <c r="D13" s="59"/>
      <c r="E13" s="63"/>
      <c r="F13" s="59">
        <v>3108678</v>
      </c>
      <c r="G13" s="72">
        <f>F13</f>
        <v>3108678</v>
      </c>
    </row>
    <row r="14" spans="1:7" ht="14" thickBot="1" x14ac:dyDescent="0.2">
      <c r="A14" s="8"/>
      <c r="B14" s="59"/>
      <c r="C14" s="63"/>
      <c r="D14" s="59"/>
      <c r="E14" s="63"/>
      <c r="F14" s="61"/>
      <c r="G14" s="72"/>
    </row>
    <row r="15" spans="1:7" ht="14" thickBot="1" x14ac:dyDescent="0.2">
      <c r="A15" s="21" t="s">
        <v>55</v>
      </c>
      <c r="B15" s="58">
        <f t="shared" ref="B15:F15" si="0">SUM(B8:B14)</f>
        <v>120000</v>
      </c>
      <c r="C15" s="58">
        <f t="shared" si="0"/>
        <v>1500000</v>
      </c>
      <c r="D15" s="58">
        <f t="shared" si="0"/>
        <v>1620000</v>
      </c>
      <c r="E15" s="58">
        <f t="shared" si="0"/>
        <v>24000</v>
      </c>
      <c r="F15" s="58">
        <f t="shared" si="0"/>
        <v>10716278</v>
      </c>
      <c r="G15" s="58">
        <f>SUM(G8:G14)</f>
        <v>12360278</v>
      </c>
    </row>
  </sheetData>
  <mergeCells count="7">
    <mergeCell ref="A1:D1"/>
    <mergeCell ref="B6:D6"/>
    <mergeCell ref="A6:A7"/>
    <mergeCell ref="F6:F7"/>
    <mergeCell ref="G6:G7"/>
    <mergeCell ref="A4:G4"/>
    <mergeCell ref="A5:G5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CCBA-DAD5-7547-B2E1-98F1B65D0E6C}">
  <dimension ref="A1:K48"/>
  <sheetViews>
    <sheetView tabSelected="1" topLeftCell="A21" zoomScale="210" workbookViewId="0">
      <selection activeCell="A8" sqref="A8"/>
    </sheetView>
  </sheetViews>
  <sheetFormatPr baseColWidth="10" defaultRowHeight="13" x14ac:dyDescent="0.15"/>
  <cols>
    <col min="1" max="1" width="6.33203125" style="1" customWidth="1"/>
    <col min="2" max="2" width="40.83203125" style="1" customWidth="1"/>
    <col min="3" max="4" width="14.83203125" style="74" customWidth="1"/>
    <col min="5" max="5" width="3.33203125" style="74" customWidth="1"/>
    <col min="6" max="6" width="6.33203125" style="74" customWidth="1"/>
    <col min="7" max="7" width="21.6640625" style="1" customWidth="1"/>
    <col min="8" max="8" width="10.83203125" style="1"/>
    <col min="9" max="9" width="14.1640625" style="1" bestFit="1" customWidth="1"/>
    <col min="10" max="10" width="10.83203125" style="1"/>
    <col min="11" max="11" width="12.1640625" style="1" bestFit="1" customWidth="1"/>
    <col min="12" max="16384" width="10.83203125" style="1"/>
  </cols>
  <sheetData>
    <row r="1" spans="1:11" x14ac:dyDescent="0.15">
      <c r="A1" s="107" t="s">
        <v>121</v>
      </c>
    </row>
    <row r="2" spans="1:11" ht="14" thickBot="1" x14ac:dyDescent="0.2">
      <c r="A2" s="2"/>
    </row>
    <row r="3" spans="1:11" ht="16" customHeight="1" thickBot="1" x14ac:dyDescent="0.2">
      <c r="A3" s="140" t="s">
        <v>122</v>
      </c>
      <c r="B3" s="141"/>
      <c r="C3" s="141"/>
      <c r="D3" s="142"/>
      <c r="F3" s="143" t="s">
        <v>149</v>
      </c>
      <c r="G3" s="144"/>
      <c r="H3" s="144"/>
      <c r="I3" s="144"/>
      <c r="J3" s="144"/>
      <c r="K3" s="145"/>
    </row>
    <row r="4" spans="1:11" ht="14" thickBot="1" x14ac:dyDescent="0.2">
      <c r="A4" s="19"/>
      <c r="B4" s="6"/>
      <c r="C4" s="120" t="s">
        <v>200</v>
      </c>
      <c r="D4" s="119" t="s">
        <v>131</v>
      </c>
      <c r="F4" s="82"/>
      <c r="G4" s="9"/>
      <c r="H4" s="9"/>
      <c r="I4" s="9"/>
      <c r="J4" s="9"/>
      <c r="K4" s="22"/>
    </row>
    <row r="5" spans="1:11" x14ac:dyDescent="0.15">
      <c r="A5" s="15" t="s">
        <v>123</v>
      </c>
      <c r="B5" s="9"/>
      <c r="C5" s="113">
        <f>+ESP!D19</f>
        <v>22750428</v>
      </c>
      <c r="D5" s="80">
        <f>+C5</f>
        <v>22750428</v>
      </c>
      <c r="F5" s="82"/>
      <c r="G5" s="86" t="s">
        <v>150</v>
      </c>
      <c r="H5" s="87" t="s">
        <v>153</v>
      </c>
      <c r="I5" s="92" t="s">
        <v>154</v>
      </c>
      <c r="J5" s="87" t="s">
        <v>155</v>
      </c>
      <c r="K5" s="101" t="s">
        <v>156</v>
      </c>
    </row>
    <row r="6" spans="1:11" x14ac:dyDescent="0.15">
      <c r="A6" s="8"/>
      <c r="B6" s="9"/>
      <c r="C6" s="113"/>
      <c r="D6" s="80"/>
      <c r="F6" s="82"/>
      <c r="G6" s="88" t="s">
        <v>151</v>
      </c>
      <c r="H6" s="89">
        <v>43281</v>
      </c>
      <c r="I6" s="93">
        <v>375000</v>
      </c>
      <c r="J6" s="91">
        <f>+'ipc empalme ipim'!C309-1</f>
        <v>0.47129766659093297</v>
      </c>
      <c r="K6" s="102">
        <f>+J6*I6</f>
        <v>176736.62497159987</v>
      </c>
    </row>
    <row r="7" spans="1:11" x14ac:dyDescent="0.15">
      <c r="A7" s="15" t="s">
        <v>124</v>
      </c>
      <c r="B7" s="9"/>
      <c r="C7" s="113"/>
      <c r="D7" s="80">
        <f>SUM(C8:C14)</f>
        <v>-10652500</v>
      </c>
      <c r="F7" s="82"/>
      <c r="G7" s="88" t="s">
        <v>152</v>
      </c>
      <c r="H7" s="89">
        <v>43358</v>
      </c>
      <c r="I7" s="93">
        <v>100000</v>
      </c>
      <c r="J7" s="91">
        <f>+'ipc empalme ipim'!C312-1</f>
        <v>0.28936027543251175</v>
      </c>
      <c r="K7" s="102">
        <f t="shared" ref="K7:K9" si="0">+J7*I7</f>
        <v>28936.027543251173</v>
      </c>
    </row>
    <row r="8" spans="1:11" x14ac:dyDescent="0.15">
      <c r="A8" s="8"/>
      <c r="B8" s="9" t="s">
        <v>125</v>
      </c>
      <c r="C8" s="113">
        <f>-'COMPOSICION RUBROS'!C20</f>
        <v>-297800</v>
      </c>
      <c r="D8" s="80"/>
      <c r="F8" s="82"/>
      <c r="G8" s="88" t="s">
        <v>187</v>
      </c>
      <c r="H8" s="89">
        <v>43358</v>
      </c>
      <c r="I8" s="93">
        <v>300000</v>
      </c>
      <c r="J8" s="91">
        <f>+J7</f>
        <v>0.28936027543251175</v>
      </c>
      <c r="K8" s="102">
        <f t="shared" si="0"/>
        <v>86808.082629753524</v>
      </c>
    </row>
    <row r="9" spans="1:11" ht="14" thickBot="1" x14ac:dyDescent="0.2">
      <c r="A9" s="8"/>
      <c r="B9" s="9" t="s">
        <v>126</v>
      </c>
      <c r="C9" s="113">
        <f>-'COMPOSICION RUBROS'!C43</f>
        <v>-578000</v>
      </c>
      <c r="D9" s="80"/>
      <c r="F9" s="82"/>
      <c r="G9" s="88" t="s">
        <v>159</v>
      </c>
      <c r="H9" s="89">
        <v>43426</v>
      </c>
      <c r="I9" s="94">
        <v>3000000</v>
      </c>
      <c r="J9" s="95">
        <f>+J14</f>
        <v>0.18600046315161323</v>
      </c>
      <c r="K9" s="103">
        <f t="shared" si="0"/>
        <v>558001.38945483963</v>
      </c>
    </row>
    <row r="10" spans="1:11" ht="14" thickBot="1" x14ac:dyDescent="0.2">
      <c r="A10" s="8"/>
      <c r="B10" s="9" t="s">
        <v>127</v>
      </c>
      <c r="C10" s="113">
        <f>-'COMPOSICION RUBROS'!C59</f>
        <v>-158900</v>
      </c>
      <c r="D10" s="80"/>
      <c r="F10" s="82"/>
      <c r="G10" s="9"/>
      <c r="H10" s="9"/>
      <c r="I10" s="79" t="s">
        <v>131</v>
      </c>
      <c r="J10" s="24"/>
      <c r="K10" s="77">
        <f>SUM(K6:K9)</f>
        <v>850482.12459944421</v>
      </c>
    </row>
    <row r="11" spans="1:11" x14ac:dyDescent="0.15">
      <c r="A11" s="8"/>
      <c r="B11" s="9" t="s">
        <v>192</v>
      </c>
      <c r="C11" s="113">
        <f>-'COMPOSICION RUBROS'!C21</f>
        <v>-340000</v>
      </c>
      <c r="D11" s="80"/>
      <c r="F11" s="82"/>
      <c r="G11" s="9"/>
      <c r="H11" s="9"/>
      <c r="I11" s="83"/>
      <c r="J11" s="9"/>
      <c r="K11" s="22"/>
    </row>
    <row r="12" spans="1:11" x14ac:dyDescent="0.15">
      <c r="A12" s="8"/>
      <c r="B12" s="9" t="s">
        <v>128</v>
      </c>
      <c r="C12" s="113">
        <f>-ESP!D16</f>
        <v>-7729800</v>
      </c>
      <c r="D12" s="80"/>
      <c r="F12" s="82"/>
      <c r="G12" s="86" t="s">
        <v>157</v>
      </c>
      <c r="H12" s="87" t="s">
        <v>153</v>
      </c>
      <c r="I12" s="87" t="s">
        <v>154</v>
      </c>
      <c r="J12" s="87" t="s">
        <v>155</v>
      </c>
      <c r="K12" s="104" t="s">
        <v>156</v>
      </c>
    </row>
    <row r="13" spans="1:11" x14ac:dyDescent="0.15">
      <c r="A13" s="8"/>
      <c r="B13" s="9" t="s">
        <v>129</v>
      </c>
      <c r="C13" s="113">
        <f>-'COMPOSICION RUBROS'!C75</f>
        <v>-1200000</v>
      </c>
      <c r="D13" s="80"/>
      <c r="F13" s="82"/>
      <c r="G13" s="88" t="s">
        <v>160</v>
      </c>
      <c r="H13" s="89">
        <v>43496</v>
      </c>
      <c r="I13" s="90">
        <v>634000</v>
      </c>
      <c r="J13" s="96">
        <f>+'ipc empalme ipim'!C316-1</f>
        <v>0.12363054499733939</v>
      </c>
      <c r="K13" s="105">
        <f>+J13*I13</f>
        <v>78381.765528313175</v>
      </c>
    </row>
    <row r="14" spans="1:11" ht="14" thickBot="1" x14ac:dyDescent="0.2">
      <c r="A14" s="8"/>
      <c r="B14" s="9" t="s">
        <v>130</v>
      </c>
      <c r="C14" s="114">
        <f>-'COMPOSICION RUBROS'!C76</f>
        <v>-348000</v>
      </c>
      <c r="D14" s="80"/>
      <c r="F14" s="82"/>
      <c r="G14" s="88" t="s">
        <v>158</v>
      </c>
      <c r="H14" s="89">
        <v>43426</v>
      </c>
      <c r="I14" s="98">
        <v>3500000</v>
      </c>
      <c r="J14" s="99">
        <f>+'ipc empalme ipim'!C314-1</f>
        <v>0.18600046315161323</v>
      </c>
      <c r="K14" s="106">
        <f>+J14*I14</f>
        <v>651001.62103064626</v>
      </c>
    </row>
    <row r="15" spans="1:11" ht="14" thickBot="1" x14ac:dyDescent="0.2">
      <c r="A15" s="8"/>
      <c r="B15" s="9"/>
      <c r="C15" s="113"/>
      <c r="D15" s="80"/>
      <c r="F15" s="82"/>
      <c r="G15" s="88"/>
      <c r="H15" s="97"/>
      <c r="I15" s="79" t="s">
        <v>131</v>
      </c>
      <c r="J15" s="24"/>
      <c r="K15" s="77">
        <f>SUM(K11:K14)</f>
        <v>729383.38655895949</v>
      </c>
    </row>
    <row r="16" spans="1:11" x14ac:dyDescent="0.15">
      <c r="A16" s="15" t="s">
        <v>132</v>
      </c>
      <c r="B16" s="9"/>
      <c r="C16" s="113"/>
      <c r="D16" s="80">
        <f>SUM(C17:C20)</f>
        <v>-209790</v>
      </c>
      <c r="F16" s="82"/>
      <c r="G16" s="9"/>
      <c r="H16" s="9"/>
      <c r="I16" s="9"/>
      <c r="J16" s="9"/>
      <c r="K16" s="22"/>
    </row>
    <row r="17" spans="1:11" x14ac:dyDescent="0.15">
      <c r="A17" s="8"/>
      <c r="B17" s="9" t="s">
        <v>133</v>
      </c>
      <c r="C17" s="113">
        <v>189000</v>
      </c>
      <c r="D17" s="80"/>
      <c r="F17" s="82"/>
      <c r="G17" s="11" t="s">
        <v>161</v>
      </c>
      <c r="H17" s="11"/>
      <c r="I17" s="81">
        <f>+K10</f>
        <v>850482.12459944421</v>
      </c>
      <c r="J17" s="9"/>
      <c r="K17" s="22"/>
    </row>
    <row r="18" spans="1:11" x14ac:dyDescent="0.15">
      <c r="A18" s="8"/>
      <c r="B18" s="9" t="s">
        <v>134</v>
      </c>
      <c r="C18" s="113">
        <v>-56000</v>
      </c>
      <c r="D18" s="80"/>
      <c r="F18" s="82"/>
      <c r="G18" s="11" t="s">
        <v>162</v>
      </c>
      <c r="H18" s="11"/>
      <c r="I18" s="100">
        <f>-K15</f>
        <v>-729383.38655895949</v>
      </c>
      <c r="J18" s="9"/>
      <c r="K18" s="22"/>
    </row>
    <row r="19" spans="1:11" ht="14" thickBot="1" x14ac:dyDescent="0.2">
      <c r="A19" s="8"/>
      <c r="B19" s="9" t="s">
        <v>135</v>
      </c>
      <c r="C19" s="113">
        <v>-157500</v>
      </c>
      <c r="D19" s="80"/>
      <c r="F19" s="82"/>
      <c r="G19" s="9"/>
      <c r="H19" s="9"/>
      <c r="I19" s="9"/>
      <c r="J19" s="9"/>
      <c r="K19" s="22"/>
    </row>
    <row r="20" spans="1:11" ht="14" thickBot="1" x14ac:dyDescent="0.2">
      <c r="A20" s="8"/>
      <c r="B20" s="9" t="s">
        <v>136</v>
      </c>
      <c r="C20" s="114">
        <f>2358700-2543990</f>
        <v>-185290</v>
      </c>
      <c r="D20" s="80"/>
      <c r="F20" s="82"/>
      <c r="G20" s="21" t="s">
        <v>163</v>
      </c>
      <c r="H20" s="24"/>
      <c r="I20" s="24"/>
      <c r="J20" s="24"/>
      <c r="K20" s="77">
        <f>SUM(I17:I18)</f>
        <v>121098.73804048472</v>
      </c>
    </row>
    <row r="21" spans="1:11" ht="14" thickBot="1" x14ac:dyDescent="0.2">
      <c r="B21" s="9"/>
      <c r="C21" s="113"/>
      <c r="D21" s="80"/>
      <c r="F21" s="82"/>
      <c r="G21" s="9"/>
      <c r="H21" s="9"/>
      <c r="I21" s="9"/>
      <c r="J21" s="9"/>
      <c r="K21" s="22"/>
    </row>
    <row r="22" spans="1:11" ht="17" customHeight="1" thickBot="1" x14ac:dyDescent="0.2">
      <c r="A22" s="15" t="s">
        <v>198</v>
      </c>
      <c r="B22" s="9"/>
      <c r="C22" s="113"/>
      <c r="D22" s="80">
        <f>+C23</f>
        <v>81000</v>
      </c>
      <c r="F22" s="143" t="s">
        <v>164</v>
      </c>
      <c r="G22" s="144"/>
      <c r="H22" s="144"/>
      <c r="I22" s="144"/>
      <c r="J22" s="144"/>
      <c r="K22" s="145"/>
    </row>
    <row r="23" spans="1:11" x14ac:dyDescent="0.15">
      <c r="A23" s="8"/>
      <c r="B23" s="9" t="s">
        <v>137</v>
      </c>
      <c r="C23" s="114">
        <v>81000</v>
      </c>
      <c r="D23" s="80"/>
      <c r="F23" s="82"/>
      <c r="G23" s="11" t="s">
        <v>165</v>
      </c>
      <c r="H23" s="11"/>
      <c r="I23" s="81">
        <f>+D47</f>
        <v>-1516783.7184902215</v>
      </c>
      <c r="J23" s="9"/>
      <c r="K23" s="22"/>
    </row>
    <row r="24" spans="1:11" ht="14" thickBot="1" x14ac:dyDescent="0.2">
      <c r="A24" s="15"/>
      <c r="B24" s="9"/>
      <c r="C24" s="113"/>
      <c r="D24" s="80"/>
      <c r="F24" s="82"/>
      <c r="G24" s="11" t="s">
        <v>166</v>
      </c>
      <c r="H24" s="11"/>
      <c r="I24" s="100">
        <f>+K20</f>
        <v>121098.73804048472</v>
      </c>
      <c r="J24" s="9"/>
      <c r="K24" s="22"/>
    </row>
    <row r="25" spans="1:11" ht="14" thickBot="1" x14ac:dyDescent="0.2">
      <c r="A25" s="21" t="s">
        <v>138</v>
      </c>
      <c r="B25" s="110"/>
      <c r="C25" s="115"/>
      <c r="D25" s="77">
        <f>SUM(D5:D22)</f>
        <v>11969138</v>
      </c>
      <c r="F25" s="82"/>
      <c r="G25" s="9"/>
      <c r="H25" s="9"/>
      <c r="I25" s="9"/>
      <c r="J25" s="9"/>
      <c r="K25" s="22"/>
    </row>
    <row r="26" spans="1:11" ht="14" thickBot="1" x14ac:dyDescent="0.2">
      <c r="A26" s="15"/>
      <c r="B26" s="9"/>
      <c r="C26" s="116"/>
      <c r="D26" s="112"/>
      <c r="F26" s="82"/>
      <c r="G26" s="21" t="s">
        <v>167</v>
      </c>
      <c r="H26" s="24"/>
      <c r="I26" s="24"/>
      <c r="J26" s="24"/>
      <c r="K26" s="77">
        <f>SUM(I23:I24)</f>
        <v>-1395684.9804497368</v>
      </c>
    </row>
    <row r="27" spans="1:11" x14ac:dyDescent="0.15">
      <c r="A27" s="15" t="s">
        <v>139</v>
      </c>
      <c r="B27" s="9"/>
      <c r="C27" s="113"/>
      <c r="D27" s="80"/>
      <c r="F27" s="82"/>
      <c r="G27" s="9"/>
      <c r="H27" s="9"/>
      <c r="I27" s="9"/>
      <c r="J27" s="9"/>
      <c r="K27" s="22"/>
    </row>
    <row r="28" spans="1:11" x14ac:dyDescent="0.15">
      <c r="A28" s="8"/>
      <c r="B28" s="9"/>
      <c r="C28" s="113"/>
      <c r="D28" s="80"/>
      <c r="F28" s="82"/>
      <c r="G28" s="9"/>
      <c r="H28" s="9"/>
      <c r="I28" s="9"/>
      <c r="J28" s="9"/>
      <c r="K28" s="22"/>
    </row>
    <row r="29" spans="1:11" x14ac:dyDescent="0.15">
      <c r="A29" s="8"/>
      <c r="B29" s="9" t="s">
        <v>140</v>
      </c>
      <c r="C29" s="113">
        <f>5220100+72000</f>
        <v>5292100</v>
      </c>
      <c r="D29" s="80"/>
      <c r="F29" s="82"/>
      <c r="G29" s="9"/>
      <c r="H29" s="9"/>
      <c r="I29" s="9"/>
      <c r="J29" s="9"/>
      <c r="K29" s="22"/>
    </row>
    <row r="30" spans="1:11" x14ac:dyDescent="0.15">
      <c r="A30" s="8"/>
      <c r="B30" s="9" t="s">
        <v>22</v>
      </c>
      <c r="C30" s="113">
        <f>'COMPOSICION RUBROS'!C96</f>
        <v>1868500</v>
      </c>
      <c r="D30" s="80"/>
      <c r="F30" s="82"/>
      <c r="G30" s="9"/>
      <c r="H30" s="9"/>
      <c r="I30" s="9"/>
      <c r="J30" s="9"/>
      <c r="K30" s="22"/>
    </row>
    <row r="31" spans="1:11" x14ac:dyDescent="0.15">
      <c r="A31" s="8"/>
      <c r="B31" s="9" t="s">
        <v>141</v>
      </c>
      <c r="C31" s="113">
        <v>999000</v>
      </c>
      <c r="D31" s="80"/>
      <c r="F31" s="82"/>
      <c r="G31" s="9"/>
      <c r="H31" s="9"/>
      <c r="I31" s="9"/>
      <c r="J31" s="9"/>
      <c r="K31" s="22"/>
    </row>
    <row r="32" spans="1:11" x14ac:dyDescent="0.15">
      <c r="A32" s="8"/>
      <c r="B32" s="9" t="s">
        <v>197</v>
      </c>
      <c r="C32" s="113">
        <f>920050-84000-655000</f>
        <v>181050</v>
      </c>
      <c r="D32" s="80"/>
      <c r="F32" s="82"/>
      <c r="G32" s="9"/>
      <c r="H32" s="9"/>
      <c r="I32" s="9"/>
      <c r="J32" s="9"/>
      <c r="K32" s="22"/>
    </row>
    <row r="33" spans="1:11" x14ac:dyDescent="0.15">
      <c r="A33" s="8"/>
      <c r="B33" s="9" t="s">
        <v>32</v>
      </c>
      <c r="C33" s="113">
        <v>0</v>
      </c>
      <c r="D33" s="80"/>
      <c r="F33" s="82"/>
      <c r="G33" s="9"/>
      <c r="H33" s="9"/>
      <c r="I33" s="9"/>
      <c r="J33" s="9"/>
      <c r="K33" s="22"/>
    </row>
    <row r="34" spans="1:11" x14ac:dyDescent="0.15">
      <c r="A34" s="8"/>
      <c r="B34" s="9" t="s">
        <v>142</v>
      </c>
      <c r="C34" s="113">
        <v>200000</v>
      </c>
      <c r="D34" s="80"/>
      <c r="F34" s="82"/>
      <c r="G34" s="9"/>
      <c r="H34" s="9"/>
      <c r="I34" s="9"/>
      <c r="J34" s="9"/>
      <c r="K34" s="22"/>
    </row>
    <row r="35" spans="1:11" x14ac:dyDescent="0.15">
      <c r="A35" s="8"/>
      <c r="B35" s="9" t="s">
        <v>143</v>
      </c>
      <c r="C35" s="114">
        <v>710000</v>
      </c>
      <c r="D35" s="80"/>
      <c r="F35" s="82"/>
      <c r="G35" s="9"/>
      <c r="H35" s="9"/>
      <c r="I35" s="9"/>
      <c r="J35" s="9"/>
      <c r="K35" s="22"/>
    </row>
    <row r="36" spans="1:11" ht="14" thickBot="1" x14ac:dyDescent="0.2">
      <c r="A36" s="15"/>
      <c r="B36" s="9"/>
      <c r="C36" s="113"/>
      <c r="D36" s="80"/>
      <c r="F36" s="82"/>
      <c r="G36" s="9"/>
      <c r="H36" s="9"/>
      <c r="I36" s="9"/>
      <c r="J36" s="9"/>
      <c r="K36" s="22"/>
    </row>
    <row r="37" spans="1:11" ht="14" thickBot="1" x14ac:dyDescent="0.2">
      <c r="A37" s="21" t="s">
        <v>186</v>
      </c>
      <c r="B37" s="110"/>
      <c r="C37" s="115"/>
      <c r="D37" s="77">
        <f>SUM(C29:C35)</f>
        <v>9250650</v>
      </c>
      <c r="F37" s="82"/>
      <c r="G37" s="9"/>
      <c r="H37" s="9"/>
      <c r="I37" s="9"/>
      <c r="J37" s="9"/>
      <c r="K37" s="22"/>
    </row>
    <row r="38" spans="1:11" x14ac:dyDescent="0.15">
      <c r="A38" s="15"/>
      <c r="B38" s="9"/>
      <c r="C38" s="116"/>
      <c r="D38" s="112"/>
      <c r="F38" s="82"/>
      <c r="G38" s="9"/>
      <c r="H38" s="9"/>
      <c r="I38" s="9"/>
      <c r="J38" s="9"/>
      <c r="K38" s="22"/>
    </row>
    <row r="39" spans="1:11" x14ac:dyDescent="0.15">
      <c r="A39" s="15" t="s">
        <v>144</v>
      </c>
      <c r="B39" s="9"/>
      <c r="C39" s="113"/>
      <c r="D39" s="80"/>
      <c r="F39" s="82"/>
      <c r="G39" s="9"/>
      <c r="H39" s="9"/>
      <c r="I39" s="9"/>
      <c r="J39" s="9"/>
      <c r="K39" s="22"/>
    </row>
    <row r="40" spans="1:11" x14ac:dyDescent="0.15">
      <c r="A40" s="8"/>
      <c r="B40" s="9"/>
      <c r="C40" s="113"/>
      <c r="D40" s="80"/>
      <c r="F40" s="82"/>
      <c r="G40" s="9"/>
      <c r="H40" s="9"/>
      <c r="I40" s="9"/>
      <c r="J40" s="9"/>
      <c r="K40" s="22"/>
    </row>
    <row r="41" spans="1:11" x14ac:dyDescent="0.15">
      <c r="A41" s="8"/>
      <c r="B41" s="9" t="s">
        <v>145</v>
      </c>
      <c r="C41" s="113">
        <f>+D25</f>
        <v>11969138</v>
      </c>
      <c r="D41" s="80"/>
      <c r="F41" s="82"/>
      <c r="G41" s="9"/>
      <c r="H41" s="9"/>
      <c r="I41" s="9"/>
      <c r="J41" s="9"/>
      <c r="K41" s="22"/>
    </row>
    <row r="42" spans="1:11" ht="14" thickBot="1" x14ac:dyDescent="0.2">
      <c r="A42" s="8"/>
      <c r="B42" s="9" t="s">
        <v>146</v>
      </c>
      <c r="C42" s="117">
        <f>-D37</f>
        <v>-9250650</v>
      </c>
      <c r="D42" s="80"/>
      <c r="F42" s="82"/>
      <c r="G42" s="9"/>
      <c r="H42" s="9"/>
      <c r="I42" s="9"/>
      <c r="J42" s="9"/>
      <c r="K42" s="22"/>
    </row>
    <row r="43" spans="1:11" x14ac:dyDescent="0.15">
      <c r="A43" s="8"/>
      <c r="B43" s="11" t="s">
        <v>144</v>
      </c>
      <c r="C43" s="116">
        <f>SUM(C41:C42)</f>
        <v>2718488</v>
      </c>
      <c r="D43" s="80"/>
      <c r="F43" s="82"/>
      <c r="G43" s="9"/>
      <c r="H43" s="9"/>
      <c r="I43" s="9"/>
      <c r="J43" s="9"/>
      <c r="K43" s="22"/>
    </row>
    <row r="44" spans="1:11" ht="14" thickBot="1" x14ac:dyDescent="0.2">
      <c r="A44" s="8"/>
      <c r="B44" s="9" t="s">
        <v>147</v>
      </c>
      <c r="C44" s="118">
        <f>+'ipc empalme ipim'!C307</f>
        <v>1.5579512282159131</v>
      </c>
      <c r="D44" s="80"/>
      <c r="F44" s="84"/>
      <c r="G44" s="20"/>
      <c r="H44" s="20"/>
      <c r="I44" s="20"/>
      <c r="J44" s="20"/>
      <c r="K44" s="85"/>
    </row>
    <row r="45" spans="1:11" x14ac:dyDescent="0.15">
      <c r="A45" s="8"/>
      <c r="B45" s="9" t="s">
        <v>148</v>
      </c>
      <c r="C45" s="113">
        <f>+C44*C43</f>
        <v>4235271.7184902215</v>
      </c>
      <c r="D45" s="80"/>
      <c r="F45" s="78"/>
      <c r="G45" s="9"/>
      <c r="H45" s="9"/>
      <c r="I45" s="9"/>
      <c r="J45" s="9"/>
      <c r="K45" s="9"/>
    </row>
    <row r="46" spans="1:11" ht="14" thickBot="1" x14ac:dyDescent="0.2">
      <c r="A46" s="8"/>
      <c r="B46" s="9"/>
      <c r="C46" s="117"/>
      <c r="D46" s="80"/>
    </row>
    <row r="47" spans="1:11" ht="14" thickBot="1" x14ac:dyDescent="0.2">
      <c r="A47" s="109"/>
      <c r="B47" s="24" t="s">
        <v>199</v>
      </c>
      <c r="C47" s="76"/>
      <c r="D47" s="77">
        <f>-C45+C43</f>
        <v>-1516783.7184902215</v>
      </c>
    </row>
    <row r="48" spans="1:11" x14ac:dyDescent="0.15">
      <c r="A48" s="9"/>
      <c r="B48" s="9"/>
      <c r="C48" s="78"/>
      <c r="D48" s="78"/>
    </row>
  </sheetData>
  <mergeCells count="3">
    <mergeCell ref="A3:D3"/>
    <mergeCell ref="F3:K3"/>
    <mergeCell ref="F22:K22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35366-A676-9440-AA24-AEBA9A66A073}">
  <sheetPr>
    <pageSetUpPr fitToPage="1"/>
  </sheetPr>
  <dimension ref="A1:C319"/>
  <sheetViews>
    <sheetView workbookViewId="0">
      <pane ySplit="3" topLeftCell="A305" activePane="bottomLeft" state="frozen"/>
      <selection pane="bottomLeft" activeCell="A307" sqref="A307:C319"/>
    </sheetView>
  </sheetViews>
  <sheetFormatPr baseColWidth="10" defaultRowHeight="16" x14ac:dyDescent="0.2"/>
  <cols>
    <col min="1" max="1" width="16.5" style="29" customWidth="1"/>
    <col min="2" max="2" width="28.83203125" style="29" customWidth="1"/>
    <col min="3" max="16384" width="10.83203125" style="28"/>
  </cols>
  <sheetData>
    <row r="1" spans="1:3" ht="80.25" customHeight="1" thickBot="1" x14ac:dyDescent="0.25">
      <c r="A1" s="146" t="s">
        <v>82</v>
      </c>
      <c r="B1" s="147"/>
    </row>
    <row r="2" spans="1:3" ht="17" thickBot="1" x14ac:dyDescent="0.25"/>
    <row r="3" spans="1:3" ht="18" thickBot="1" x14ac:dyDescent="0.25">
      <c r="A3" s="30" t="s">
        <v>83</v>
      </c>
      <c r="B3" s="31" t="s">
        <v>84</v>
      </c>
    </row>
    <row r="4" spans="1:3" ht="22.5" customHeight="1" x14ac:dyDescent="0.2">
      <c r="A4" s="32">
        <v>33970</v>
      </c>
      <c r="B4" s="33">
        <v>7.4670667346606479</v>
      </c>
      <c r="C4" s="42">
        <f t="shared" ref="C4:C67" si="0">+$B$319/B4</f>
        <v>28.532181051905713</v>
      </c>
    </row>
    <row r="5" spans="1:3" ht="22.5" customHeight="1" x14ac:dyDescent="0.2">
      <c r="A5" s="34">
        <v>34001</v>
      </c>
      <c r="B5" s="35">
        <v>7.5009994172178738</v>
      </c>
      <c r="C5" s="42">
        <f t="shared" si="0"/>
        <v>28.403108459248628</v>
      </c>
    </row>
    <row r="6" spans="1:3" ht="22.5" customHeight="1" x14ac:dyDescent="0.2">
      <c r="A6" s="34">
        <v>34029</v>
      </c>
      <c r="B6" s="35">
        <v>7.522855448481697</v>
      </c>
      <c r="C6" s="42">
        <f t="shared" si="0"/>
        <v>28.320589363843119</v>
      </c>
    </row>
    <row r="7" spans="1:3" ht="22.5" customHeight="1" x14ac:dyDescent="0.2">
      <c r="A7" s="34">
        <v>34060</v>
      </c>
      <c r="B7" s="35">
        <v>7.5619707627410095</v>
      </c>
      <c r="C7" s="42">
        <f t="shared" si="0"/>
        <v>28.174097293491062</v>
      </c>
    </row>
    <row r="8" spans="1:3" ht="22.5" customHeight="1" x14ac:dyDescent="0.2">
      <c r="A8" s="34">
        <v>34090</v>
      </c>
      <c r="B8" s="35">
        <v>7.5379824857185964</v>
      </c>
      <c r="C8" s="42">
        <f t="shared" si="0"/>
        <v>28.263756303977374</v>
      </c>
    </row>
    <row r="9" spans="1:3" ht="22.5" customHeight="1" x14ac:dyDescent="0.2">
      <c r="A9" s="34">
        <v>34121</v>
      </c>
      <c r="B9" s="35">
        <v>7.5522868623991686</v>
      </c>
      <c r="C9" s="42">
        <f t="shared" si="0"/>
        <v>28.21022345704688</v>
      </c>
    </row>
    <row r="10" spans="1:3" ht="22.5" customHeight="1" x14ac:dyDescent="0.2">
      <c r="A10" s="34">
        <v>34151</v>
      </c>
      <c r="B10" s="35">
        <v>7.560007680282113</v>
      </c>
      <c r="C10" s="42">
        <f t="shared" si="0"/>
        <v>28.181413169152979</v>
      </c>
    </row>
    <row r="11" spans="1:3" ht="22.5" customHeight="1" x14ac:dyDescent="0.2">
      <c r="A11" s="34">
        <v>34182</v>
      </c>
      <c r="B11" s="35">
        <v>7.5932269137687038</v>
      </c>
      <c r="C11" s="42">
        <f t="shared" si="0"/>
        <v>28.058123696221433</v>
      </c>
    </row>
    <row r="12" spans="1:3" ht="22.5" customHeight="1" x14ac:dyDescent="0.2">
      <c r="A12" s="34">
        <v>34213</v>
      </c>
      <c r="B12" s="35">
        <v>7.5641672631575219</v>
      </c>
      <c r="C12" s="42">
        <f t="shared" si="0"/>
        <v>28.165916033837878</v>
      </c>
    </row>
    <row r="13" spans="1:3" ht="22.5" customHeight="1" x14ac:dyDescent="0.2">
      <c r="A13" s="34">
        <v>34243</v>
      </c>
      <c r="B13" s="35">
        <v>7.5769304654789558</v>
      </c>
      <c r="C13" s="42">
        <f t="shared" si="0"/>
        <v>28.118471057729643</v>
      </c>
    </row>
    <row r="14" spans="1:3" ht="22.5" customHeight="1" x14ac:dyDescent="0.2">
      <c r="A14" s="34">
        <v>34274</v>
      </c>
      <c r="B14" s="35">
        <v>7.5110623794019418</v>
      </c>
      <c r="C14" s="42">
        <f t="shared" si="0"/>
        <v>28.36505533282017</v>
      </c>
    </row>
    <row r="15" spans="1:3" ht="22.5" customHeight="1" x14ac:dyDescent="0.2">
      <c r="A15" s="34">
        <v>34304</v>
      </c>
      <c r="B15" s="35">
        <v>7.4488593912260432</v>
      </c>
      <c r="C15" s="42">
        <f t="shared" si="0"/>
        <v>28.6019226313967</v>
      </c>
    </row>
    <row r="16" spans="1:3" ht="22.5" customHeight="1" x14ac:dyDescent="0.2">
      <c r="A16" s="34">
        <v>34335</v>
      </c>
      <c r="B16" s="35">
        <v>7.4125880959717492</v>
      </c>
      <c r="C16" s="42">
        <f t="shared" si="0"/>
        <v>28.741877633235752</v>
      </c>
    </row>
    <row r="17" spans="1:3" ht="22.5" customHeight="1" x14ac:dyDescent="0.2">
      <c r="A17" s="34">
        <v>34366</v>
      </c>
      <c r="B17" s="35">
        <v>7.3658827644727394</v>
      </c>
      <c r="C17" s="42">
        <f t="shared" si="0"/>
        <v>28.924123124467155</v>
      </c>
    </row>
    <row r="18" spans="1:3" ht="22.5" customHeight="1" x14ac:dyDescent="0.2">
      <c r="A18" s="34">
        <v>34394</v>
      </c>
      <c r="B18" s="35">
        <v>7.3719092588597084</v>
      </c>
      <c r="C18" s="42">
        <f t="shared" si="0"/>
        <v>28.900477816374394</v>
      </c>
    </row>
    <row r="19" spans="1:3" ht="22.5" customHeight="1" x14ac:dyDescent="0.2">
      <c r="A19" s="34">
        <v>34425</v>
      </c>
      <c r="B19" s="35">
        <v>7.3982751718026973</v>
      </c>
      <c r="C19" s="42">
        <f t="shared" si="0"/>
        <v>28.797482528361655</v>
      </c>
    </row>
    <row r="20" spans="1:3" ht="22.5" customHeight="1" x14ac:dyDescent="0.2">
      <c r="A20" s="34">
        <v>34455</v>
      </c>
      <c r="B20" s="35">
        <v>7.4849060286153755</v>
      </c>
      <c r="C20" s="42">
        <f t="shared" si="0"/>
        <v>28.464178332431544</v>
      </c>
    </row>
    <row r="21" spans="1:3" ht="22.5" customHeight="1" x14ac:dyDescent="0.2">
      <c r="A21" s="34">
        <v>34486</v>
      </c>
      <c r="B21" s="35">
        <v>7.5436643488883224</v>
      </c>
      <c r="C21" s="42">
        <f t="shared" si="0"/>
        <v>28.242468135713981</v>
      </c>
    </row>
    <row r="22" spans="1:3" ht="22.5" customHeight="1" x14ac:dyDescent="0.2">
      <c r="A22" s="34">
        <v>34516</v>
      </c>
      <c r="B22" s="35">
        <v>7.5813299388068778</v>
      </c>
      <c r="C22" s="42">
        <f t="shared" si="0"/>
        <v>28.102153806740841</v>
      </c>
    </row>
    <row r="23" spans="1:3" ht="22.5" customHeight="1" x14ac:dyDescent="0.2">
      <c r="A23" s="34">
        <v>34547</v>
      </c>
      <c r="B23" s="35">
        <v>7.5737968208231674</v>
      </c>
      <c r="C23" s="42">
        <f t="shared" si="0"/>
        <v>28.130105023974519</v>
      </c>
    </row>
    <row r="24" spans="1:3" ht="22.5" customHeight="1" x14ac:dyDescent="0.2">
      <c r="A24" s="34">
        <v>34578</v>
      </c>
      <c r="B24" s="35">
        <v>7.5730435090247958</v>
      </c>
      <c r="C24" s="42">
        <f t="shared" si="0"/>
        <v>28.132903204122133</v>
      </c>
    </row>
    <row r="25" spans="1:3" ht="22.5" customHeight="1" x14ac:dyDescent="0.2">
      <c r="A25" s="34">
        <v>34608</v>
      </c>
      <c r="B25" s="35">
        <v>7.5941362393791874</v>
      </c>
      <c r="C25" s="42">
        <f t="shared" si="0"/>
        <v>28.054764002682255</v>
      </c>
    </row>
    <row r="26" spans="1:3" ht="22.5" customHeight="1" x14ac:dyDescent="0.2">
      <c r="A26" s="34">
        <v>34639</v>
      </c>
      <c r="B26" s="35">
        <v>7.6559078068456179</v>
      </c>
      <c r="C26" s="42">
        <f t="shared" si="0"/>
        <v>27.82840459618615</v>
      </c>
    </row>
    <row r="27" spans="1:3" ht="22.5" customHeight="1" x14ac:dyDescent="0.2">
      <c r="A27" s="34">
        <v>34669</v>
      </c>
      <c r="B27" s="35">
        <v>7.6687141074179266</v>
      </c>
      <c r="C27" s="42">
        <f t="shared" si="0"/>
        <v>27.781932800691536</v>
      </c>
    </row>
    <row r="28" spans="1:3" ht="22.5" customHeight="1" x14ac:dyDescent="0.2">
      <c r="A28" s="34">
        <v>34700</v>
      </c>
      <c r="B28" s="35">
        <v>7.7771910063833669</v>
      </c>
      <c r="C28" s="42">
        <f t="shared" si="0"/>
        <v>27.394428120015483</v>
      </c>
    </row>
    <row r="29" spans="1:3" ht="22.5" customHeight="1" x14ac:dyDescent="0.2">
      <c r="A29" s="34">
        <v>34731</v>
      </c>
      <c r="B29" s="35">
        <v>7.8073234783182119</v>
      </c>
      <c r="C29" s="42">
        <f t="shared" si="0"/>
        <v>27.288698949347726</v>
      </c>
    </row>
    <row r="30" spans="1:3" ht="22.5" customHeight="1" x14ac:dyDescent="0.2">
      <c r="A30" s="34">
        <v>34759</v>
      </c>
      <c r="B30" s="35">
        <v>7.7606181468192021</v>
      </c>
      <c r="C30" s="42">
        <f t="shared" si="0"/>
        <v>27.452929131337591</v>
      </c>
    </row>
    <row r="31" spans="1:3" ht="22.5" customHeight="1" x14ac:dyDescent="0.2">
      <c r="A31" s="34">
        <v>34790</v>
      </c>
      <c r="B31" s="35">
        <v>8.0205107172572365</v>
      </c>
      <c r="C31" s="42">
        <f t="shared" si="0"/>
        <v>26.563358308541357</v>
      </c>
    </row>
    <row r="32" spans="1:3" ht="22.5" customHeight="1" x14ac:dyDescent="0.2">
      <c r="A32" s="34">
        <v>34820</v>
      </c>
      <c r="B32" s="35">
        <v>8.0303037706360598</v>
      </c>
      <c r="C32" s="42">
        <f t="shared" si="0"/>
        <v>26.5309639691407</v>
      </c>
    </row>
    <row r="33" spans="1:3" ht="22.5" customHeight="1" x14ac:dyDescent="0.2">
      <c r="A33" s="34">
        <v>34851</v>
      </c>
      <c r="B33" s="35">
        <v>8.0551630599823092</v>
      </c>
      <c r="C33" s="42">
        <f t="shared" si="0"/>
        <v>26.449085935756081</v>
      </c>
    </row>
    <row r="34" spans="1:3" ht="22.5" customHeight="1" x14ac:dyDescent="0.2">
      <c r="A34" s="34">
        <v>34881</v>
      </c>
      <c r="B34" s="35">
        <v>8.0852955319171524</v>
      </c>
      <c r="C34" s="42">
        <f t="shared" si="0"/>
        <v>26.350514852421487</v>
      </c>
    </row>
    <row r="35" spans="1:3" ht="22.5" customHeight="1" x14ac:dyDescent="0.2">
      <c r="A35" s="34">
        <v>34912</v>
      </c>
      <c r="B35" s="35">
        <v>8.1101548212633983</v>
      </c>
      <c r="C35" s="42">
        <f t="shared" si="0"/>
        <v>26.269745115273995</v>
      </c>
    </row>
    <row r="36" spans="1:3" ht="22.5" customHeight="1" x14ac:dyDescent="0.2">
      <c r="A36" s="34">
        <v>34943</v>
      </c>
      <c r="B36" s="35">
        <v>8.1116614448601414</v>
      </c>
      <c r="C36" s="42">
        <f t="shared" si="0"/>
        <v>26.264865890698349</v>
      </c>
    </row>
    <row r="37" spans="1:3" ht="22.5" customHeight="1" x14ac:dyDescent="0.2">
      <c r="A37" s="34">
        <v>34973</v>
      </c>
      <c r="B37" s="35">
        <v>8.1026217032796879</v>
      </c>
      <c r="C37" s="42">
        <f t="shared" si="0"/>
        <v>26.294168455842303</v>
      </c>
    </row>
    <row r="38" spans="1:3" ht="22.5" customHeight="1" x14ac:dyDescent="0.2">
      <c r="A38" s="34">
        <v>35004</v>
      </c>
      <c r="B38" s="35">
        <v>8.0883087791106369</v>
      </c>
      <c r="C38" s="42">
        <f t="shared" si="0"/>
        <v>26.340698138310497</v>
      </c>
    </row>
    <row r="39" spans="1:3" ht="22.5" customHeight="1" x14ac:dyDescent="0.2">
      <c r="A39" s="34">
        <v>35034</v>
      </c>
      <c r="B39" s="35">
        <v>8.1154280038519975</v>
      </c>
      <c r="C39" s="42">
        <f t="shared" si="0"/>
        <v>26.252675755225081</v>
      </c>
    </row>
    <row r="40" spans="1:3" ht="22.5" customHeight="1" x14ac:dyDescent="0.2">
      <c r="A40" s="34">
        <v>35065</v>
      </c>
      <c r="B40" s="35">
        <v>8.1335074870129027</v>
      </c>
      <c r="C40" s="42">
        <f t="shared" si="0"/>
        <v>26.194320265910886</v>
      </c>
    </row>
    <row r="41" spans="1:3" ht="22.5" customHeight="1" x14ac:dyDescent="0.2">
      <c r="A41" s="34">
        <v>35096</v>
      </c>
      <c r="B41" s="35">
        <v>8.1252210572308208</v>
      </c>
      <c r="C41" s="42">
        <f t="shared" si="0"/>
        <v>26.22103429547931</v>
      </c>
    </row>
    <row r="42" spans="1:3" ht="22.5" customHeight="1" x14ac:dyDescent="0.2">
      <c r="A42" s="34">
        <v>35125</v>
      </c>
      <c r="B42" s="35">
        <v>8.1884992482939953</v>
      </c>
      <c r="C42" s="42">
        <f t="shared" si="0"/>
        <v>26.01840624756576</v>
      </c>
    </row>
    <row r="43" spans="1:3" ht="22.5" customHeight="1" x14ac:dyDescent="0.2">
      <c r="A43" s="34">
        <v>35156</v>
      </c>
      <c r="B43" s="35">
        <v>8.310535759630115</v>
      </c>
      <c r="C43" s="42">
        <f t="shared" si="0"/>
        <v>25.636337555387946</v>
      </c>
    </row>
    <row r="44" spans="1:3" ht="22.5" customHeight="1" x14ac:dyDescent="0.2">
      <c r="A44" s="34">
        <v>35186</v>
      </c>
      <c r="B44" s="35">
        <v>8.3293685545893918</v>
      </c>
      <c r="C44" s="42">
        <f t="shared" si="0"/>
        <v>25.578373510992119</v>
      </c>
    </row>
    <row r="45" spans="1:3" ht="22.5" customHeight="1" x14ac:dyDescent="0.2">
      <c r="A45" s="34">
        <v>35217</v>
      </c>
      <c r="B45" s="35">
        <v>8.2668436753245906</v>
      </c>
      <c r="C45" s="42">
        <f t="shared" si="0"/>
        <v>25.771831229363933</v>
      </c>
    </row>
    <row r="46" spans="1:3" ht="22.5" customHeight="1" x14ac:dyDescent="0.2">
      <c r="A46" s="34">
        <v>35247</v>
      </c>
      <c r="B46" s="35">
        <v>8.2570506219457656</v>
      </c>
      <c r="C46" s="42">
        <f t="shared" si="0"/>
        <v>25.802397218414363</v>
      </c>
    </row>
    <row r="47" spans="1:3" ht="22.5" customHeight="1" x14ac:dyDescent="0.2">
      <c r="A47" s="34">
        <v>35278</v>
      </c>
      <c r="B47" s="35">
        <v>8.2314380208011482</v>
      </c>
      <c r="C47" s="42">
        <f t="shared" si="0"/>
        <v>25.882682887438438</v>
      </c>
    </row>
    <row r="48" spans="1:3" ht="22.5" customHeight="1" x14ac:dyDescent="0.2">
      <c r="A48" s="34">
        <v>35309</v>
      </c>
      <c r="B48" s="35">
        <v>8.3256019955975376</v>
      </c>
      <c r="C48" s="42">
        <f t="shared" si="0"/>
        <v>25.589945341208814</v>
      </c>
    </row>
    <row r="49" spans="1:3" ht="22.5" customHeight="1" x14ac:dyDescent="0.2">
      <c r="A49" s="34">
        <v>35339</v>
      </c>
      <c r="B49" s="35">
        <v>8.3595010265242369</v>
      </c>
      <c r="C49" s="42">
        <f t="shared" si="0"/>
        <v>25.486174273320703</v>
      </c>
    </row>
    <row r="50" spans="1:3" ht="22.5" customHeight="1" x14ac:dyDescent="0.2">
      <c r="A50" s="34">
        <v>35370</v>
      </c>
      <c r="B50" s="35">
        <v>8.2939629000659494</v>
      </c>
      <c r="C50" s="42">
        <f t="shared" si="0"/>
        <v>25.687563661311522</v>
      </c>
    </row>
    <row r="51" spans="1:3" ht="22.5" customHeight="1" x14ac:dyDescent="0.2">
      <c r="A51" s="34">
        <v>35400</v>
      </c>
      <c r="B51" s="35">
        <v>8.2826632230903847</v>
      </c>
      <c r="C51" s="42">
        <f t="shared" si="0"/>
        <v>25.72260808649748</v>
      </c>
    </row>
    <row r="52" spans="1:3" ht="22.5" customHeight="1" x14ac:dyDescent="0.2">
      <c r="A52" s="34">
        <v>35431</v>
      </c>
      <c r="B52" s="35">
        <v>8.312795695025228</v>
      </c>
      <c r="C52" s="42">
        <f t="shared" si="0"/>
        <v>25.629368002812853</v>
      </c>
    </row>
    <row r="53" spans="1:3" ht="22.5" customHeight="1" x14ac:dyDescent="0.2">
      <c r="A53" s="34">
        <v>35462</v>
      </c>
      <c r="B53" s="35">
        <v>8.298482770856177</v>
      </c>
      <c r="C53" s="42">
        <f t="shared" si="0"/>
        <v>25.673572613565707</v>
      </c>
    </row>
    <row r="54" spans="1:3" ht="22.5" customHeight="1" x14ac:dyDescent="0.2">
      <c r="A54" s="34">
        <v>35490</v>
      </c>
      <c r="B54" s="35">
        <v>8.274376793308301</v>
      </c>
      <c r="C54" s="42">
        <f t="shared" si="0"/>
        <v>25.748368163787312</v>
      </c>
    </row>
    <row r="55" spans="1:3" ht="22.5" customHeight="1" x14ac:dyDescent="0.2">
      <c r="A55" s="34">
        <v>35521</v>
      </c>
      <c r="B55" s="35">
        <v>8.2382178269864887</v>
      </c>
      <c r="C55" s="42">
        <f t="shared" si="0"/>
        <v>25.861382215713224</v>
      </c>
    </row>
    <row r="56" spans="1:3" ht="22.5" customHeight="1" x14ac:dyDescent="0.2">
      <c r="A56" s="34">
        <v>35551</v>
      </c>
      <c r="B56" s="35">
        <v>8.2901963410740951</v>
      </c>
      <c r="C56" s="42">
        <f t="shared" si="0"/>
        <v>25.699234521675585</v>
      </c>
    </row>
    <row r="57" spans="1:3" ht="22.5" customHeight="1" x14ac:dyDescent="0.2">
      <c r="A57" s="34">
        <v>35582</v>
      </c>
      <c r="B57" s="35">
        <v>8.2570506219457656</v>
      </c>
      <c r="C57" s="42">
        <f t="shared" si="0"/>
        <v>25.802397218414363</v>
      </c>
    </row>
    <row r="58" spans="1:3" ht="22.5" customHeight="1" x14ac:dyDescent="0.2">
      <c r="A58" s="34">
        <v>35612</v>
      </c>
      <c r="B58" s="35">
        <v>8.2208916556239515</v>
      </c>
      <c r="C58" s="42">
        <f t="shared" si="0"/>
        <v>25.915887098968192</v>
      </c>
    </row>
    <row r="59" spans="1:3" ht="22.5" customHeight="1" x14ac:dyDescent="0.2">
      <c r="A59" s="34">
        <v>35643</v>
      </c>
      <c r="B59" s="35">
        <v>8.2773900405017855</v>
      </c>
      <c r="C59" s="42">
        <f t="shared" si="0"/>
        <v>25.738994895435006</v>
      </c>
    </row>
    <row r="60" spans="1:3" ht="22.5" customHeight="1" x14ac:dyDescent="0.2">
      <c r="A60" s="34">
        <v>35674</v>
      </c>
      <c r="B60" s="35">
        <v>8.2879364056789822</v>
      </c>
      <c r="C60" s="42">
        <f t="shared" si="0"/>
        <v>25.706242129707309</v>
      </c>
    </row>
    <row r="61" spans="1:3" ht="22.5" customHeight="1" x14ac:dyDescent="0.2">
      <c r="A61" s="34">
        <v>35704</v>
      </c>
      <c r="B61" s="35">
        <v>8.2781433523001571</v>
      </c>
      <c r="C61" s="42">
        <f t="shared" si="0"/>
        <v>25.736652644557267</v>
      </c>
    </row>
    <row r="62" spans="1:3" ht="22.5" customHeight="1" x14ac:dyDescent="0.2">
      <c r="A62" s="34">
        <v>35735</v>
      </c>
      <c r="B62" s="35">
        <v>8.2608171809376216</v>
      </c>
      <c r="C62" s="42">
        <f t="shared" si="0"/>
        <v>25.79063249234359</v>
      </c>
    </row>
    <row r="63" spans="1:3" ht="22.5" customHeight="1" x14ac:dyDescent="0.2">
      <c r="A63" s="34">
        <v>35765</v>
      </c>
      <c r="B63" s="35">
        <v>8.2065787314549006</v>
      </c>
      <c r="C63" s="42">
        <f t="shared" si="0"/>
        <v>25.961086461450325</v>
      </c>
    </row>
    <row r="64" spans="1:3" ht="22.5" customHeight="1" x14ac:dyDescent="0.2">
      <c r="A64" s="34">
        <v>35796</v>
      </c>
      <c r="B64" s="35">
        <v>8.1026217032796879</v>
      </c>
      <c r="C64" s="42">
        <f t="shared" si="0"/>
        <v>26.294168455842303</v>
      </c>
    </row>
    <row r="65" spans="1:3" ht="22.5" customHeight="1" x14ac:dyDescent="0.2">
      <c r="A65" s="34">
        <v>35827</v>
      </c>
      <c r="B65" s="35">
        <v>8.1312475516177898</v>
      </c>
      <c r="C65" s="42">
        <f t="shared" si="0"/>
        <v>26.201600510565115</v>
      </c>
    </row>
    <row r="66" spans="1:3" ht="22.5" customHeight="1" x14ac:dyDescent="0.2">
      <c r="A66" s="34">
        <v>35855</v>
      </c>
      <c r="B66" s="35">
        <v>8.1101548212633983</v>
      </c>
      <c r="C66" s="42">
        <f t="shared" si="0"/>
        <v>26.269745115273995</v>
      </c>
    </row>
    <row r="67" spans="1:3" ht="22.5" customHeight="1" x14ac:dyDescent="0.2">
      <c r="A67" s="34">
        <v>35886</v>
      </c>
      <c r="B67" s="35">
        <v>8.1169346274487388</v>
      </c>
      <c r="C67" s="42">
        <f t="shared" si="0"/>
        <v>26.247802868773999</v>
      </c>
    </row>
    <row r="68" spans="1:3" ht="22.5" customHeight="1" x14ac:dyDescent="0.2">
      <c r="A68" s="34">
        <v>35916</v>
      </c>
      <c r="B68" s="35">
        <v>8.100361767884575</v>
      </c>
      <c r="C68" s="42">
        <f t="shared" ref="C68:C131" si="1">+$B$319/B68</f>
        <v>26.301504316101536</v>
      </c>
    </row>
    <row r="69" spans="1:3" ht="22.5" customHeight="1" x14ac:dyDescent="0.2">
      <c r="A69" s="34">
        <v>35947</v>
      </c>
      <c r="B69" s="35">
        <v>8.100361767884575</v>
      </c>
      <c r="C69" s="42">
        <f t="shared" si="1"/>
        <v>26.301504316101536</v>
      </c>
    </row>
    <row r="70" spans="1:3" ht="22.5" customHeight="1" x14ac:dyDescent="0.2">
      <c r="A70" s="34">
        <v>35977</v>
      </c>
      <c r="B70" s="35">
        <v>8.0762557903366989</v>
      </c>
      <c r="C70" s="42">
        <f t="shared" si="1"/>
        <v>26.380008946090832</v>
      </c>
    </row>
    <row r="71" spans="1:3" ht="22.5" customHeight="1" x14ac:dyDescent="0.2">
      <c r="A71" s="34">
        <v>36008</v>
      </c>
      <c r="B71" s="35">
        <v>8.0250305880474642</v>
      </c>
      <c r="C71" s="42">
        <f t="shared" si="1"/>
        <v>26.548397250637361</v>
      </c>
    </row>
    <row r="72" spans="1:3" ht="22.5" customHeight="1" x14ac:dyDescent="0.2">
      <c r="A72" s="34">
        <v>36039</v>
      </c>
      <c r="B72" s="35">
        <v>7.9406596666298981</v>
      </c>
      <c r="C72" s="42">
        <f t="shared" si="1"/>
        <v>26.830478693770974</v>
      </c>
    </row>
    <row r="73" spans="1:3" ht="22.5" customHeight="1" x14ac:dyDescent="0.2">
      <c r="A73" s="34">
        <v>36069</v>
      </c>
      <c r="B73" s="35">
        <v>7.8547821216155915</v>
      </c>
      <c r="C73" s="42">
        <f t="shared" si="1"/>
        <v>27.12382045756592</v>
      </c>
    </row>
    <row r="74" spans="1:3" ht="22.5" customHeight="1" x14ac:dyDescent="0.2">
      <c r="A74" s="34">
        <v>36100</v>
      </c>
      <c r="B74" s="35">
        <v>7.7817108771735937</v>
      </c>
      <c r="C74" s="42">
        <f t="shared" si="1"/>
        <v>27.378516545115183</v>
      </c>
    </row>
    <row r="75" spans="1:3" ht="22.5" customHeight="1" x14ac:dyDescent="0.2">
      <c r="A75" s="34">
        <v>36130</v>
      </c>
      <c r="B75" s="35">
        <v>7.6928200849658026</v>
      </c>
      <c r="C75" s="42">
        <f t="shared" si="1"/>
        <v>27.694876215338798</v>
      </c>
    </row>
    <row r="76" spans="1:3" ht="22.5" customHeight="1" x14ac:dyDescent="0.2">
      <c r="A76" s="34">
        <v>36161</v>
      </c>
      <c r="B76" s="35">
        <v>7.6581677422407308</v>
      </c>
      <c r="C76" s="42">
        <f t="shared" si="1"/>
        <v>27.820192397308659</v>
      </c>
    </row>
    <row r="77" spans="1:3" ht="22.5" customHeight="1" x14ac:dyDescent="0.2">
      <c r="A77" s="34">
        <v>36192</v>
      </c>
      <c r="B77" s="35">
        <v>7.5948895511775572</v>
      </c>
      <c r="C77" s="42">
        <f t="shared" si="1"/>
        <v>28.05198134408251</v>
      </c>
    </row>
    <row r="78" spans="1:3" ht="22.5" customHeight="1" x14ac:dyDescent="0.2">
      <c r="A78" s="34">
        <v>36220</v>
      </c>
      <c r="B78" s="35">
        <v>7.6107090989433512</v>
      </c>
      <c r="C78" s="42">
        <f t="shared" si="1"/>
        <v>27.993672761658896</v>
      </c>
    </row>
    <row r="79" spans="1:3" ht="22.5" customHeight="1" x14ac:dyDescent="0.2">
      <c r="A79" s="34">
        <v>36251</v>
      </c>
      <c r="B79" s="35">
        <v>7.6845336551837207</v>
      </c>
      <c r="C79" s="42">
        <f t="shared" si="1"/>
        <v>27.724740310855779</v>
      </c>
    </row>
    <row r="80" spans="1:3" ht="22.5" customHeight="1" x14ac:dyDescent="0.2">
      <c r="A80" s="34">
        <v>36281</v>
      </c>
      <c r="B80" s="35">
        <v>7.6815204079902362</v>
      </c>
      <c r="C80" s="42">
        <f t="shared" si="1"/>
        <v>27.73561595675589</v>
      </c>
    </row>
    <row r="81" spans="1:3" ht="22.5" customHeight="1" x14ac:dyDescent="0.2">
      <c r="A81" s="34">
        <v>36312</v>
      </c>
      <c r="B81" s="35">
        <v>7.6747406018048956</v>
      </c>
      <c r="C81" s="42">
        <f t="shared" si="1"/>
        <v>27.760117384279528</v>
      </c>
    </row>
    <row r="82" spans="1:3" ht="22.5" customHeight="1" x14ac:dyDescent="0.2">
      <c r="A82" s="34">
        <v>36342</v>
      </c>
      <c r="B82" s="35">
        <v>7.6890535259739465</v>
      </c>
      <c r="C82" s="42">
        <f t="shared" si="1"/>
        <v>27.708442824634059</v>
      </c>
    </row>
    <row r="83" spans="1:3" ht="22.5" customHeight="1" x14ac:dyDescent="0.2">
      <c r="A83" s="34">
        <v>36373</v>
      </c>
      <c r="B83" s="35">
        <v>7.7086396327315958</v>
      </c>
      <c r="C83" s="42">
        <f t="shared" si="1"/>
        <v>27.638041230434851</v>
      </c>
    </row>
    <row r="84" spans="1:3" ht="22.5" customHeight="1" x14ac:dyDescent="0.2">
      <c r="A84" s="34">
        <v>36404</v>
      </c>
      <c r="B84" s="35">
        <v>7.7734244473915117</v>
      </c>
      <c r="C84" s="42">
        <f t="shared" si="1"/>
        <v>27.40770190047871</v>
      </c>
    </row>
    <row r="85" spans="1:3" ht="22.5" customHeight="1" x14ac:dyDescent="0.2">
      <c r="A85" s="34">
        <v>36434</v>
      </c>
      <c r="B85" s="35">
        <v>7.7643847058110582</v>
      </c>
      <c r="C85" s="42">
        <f t="shared" si="1"/>
        <v>27.439611517516234</v>
      </c>
    </row>
    <row r="86" spans="1:3" ht="22.5" customHeight="1" x14ac:dyDescent="0.2">
      <c r="A86" s="34">
        <v>36465</v>
      </c>
      <c r="B86" s="35">
        <v>7.7478118462468935</v>
      </c>
      <c r="C86" s="42">
        <f t="shared" si="1"/>
        <v>27.498305873703437</v>
      </c>
    </row>
    <row r="87" spans="1:3" ht="22.5" customHeight="1" x14ac:dyDescent="0.2">
      <c r="A87" s="34">
        <v>36495</v>
      </c>
      <c r="B87" s="35">
        <v>7.7854774361654489</v>
      </c>
      <c r="C87" s="42">
        <f t="shared" si="1"/>
        <v>27.365271012195436</v>
      </c>
    </row>
    <row r="88" spans="1:3" ht="22.5" customHeight="1" x14ac:dyDescent="0.2">
      <c r="A88" s="34">
        <v>36526</v>
      </c>
      <c r="B88" s="35">
        <v>7.8788880991634676</v>
      </c>
      <c r="C88" s="42">
        <f t="shared" si="1"/>
        <v>27.040833340762962</v>
      </c>
    </row>
    <row r="89" spans="1:3" ht="22.5" customHeight="1" x14ac:dyDescent="0.2">
      <c r="A89" s="34">
        <v>36557</v>
      </c>
      <c r="B89" s="35">
        <v>7.9474394728152387</v>
      </c>
      <c r="C89" s="42">
        <f t="shared" si="1"/>
        <v>26.807590133747851</v>
      </c>
    </row>
    <row r="90" spans="1:3" ht="22.5" customHeight="1" x14ac:dyDescent="0.2">
      <c r="A90" s="34">
        <v>36586</v>
      </c>
      <c r="B90" s="35">
        <v>7.9881183099272794</v>
      </c>
      <c r="C90" s="42">
        <f t="shared" si="1"/>
        <v>26.671074680407376</v>
      </c>
    </row>
    <row r="91" spans="1:3" ht="22.5" customHeight="1" x14ac:dyDescent="0.2">
      <c r="A91" s="34">
        <v>36617</v>
      </c>
      <c r="B91" s="35">
        <v>7.8909410879374056</v>
      </c>
      <c r="C91" s="42">
        <f t="shared" si="1"/>
        <v>26.999529919908337</v>
      </c>
    </row>
    <row r="92" spans="1:3" ht="22.5" customHeight="1" x14ac:dyDescent="0.2">
      <c r="A92" s="34">
        <v>36647</v>
      </c>
      <c r="B92" s="35">
        <v>7.9738053857582276</v>
      </c>
      <c r="C92" s="42">
        <f t="shared" si="1"/>
        <v>26.718949070480853</v>
      </c>
    </row>
    <row r="93" spans="1:3" ht="22.5" customHeight="1" x14ac:dyDescent="0.2">
      <c r="A93" s="34">
        <v>36678</v>
      </c>
      <c r="B93" s="35">
        <v>8.0159908464670089</v>
      </c>
      <c r="C93" s="42">
        <f t="shared" si="1"/>
        <v>26.578336238233234</v>
      </c>
    </row>
    <row r="94" spans="1:3" ht="22.5" customHeight="1" x14ac:dyDescent="0.2">
      <c r="A94" s="34">
        <v>36708</v>
      </c>
      <c r="B94" s="35">
        <v>8.0046911694914442</v>
      </c>
      <c r="C94" s="42">
        <f t="shared" si="1"/>
        <v>26.615855064091829</v>
      </c>
    </row>
    <row r="95" spans="1:3" ht="22.5" customHeight="1" x14ac:dyDescent="0.2">
      <c r="A95" s="34">
        <v>36739</v>
      </c>
      <c r="B95" s="35">
        <v>8.0190040936604952</v>
      </c>
      <c r="C95" s="42">
        <f t="shared" si="1"/>
        <v>26.568349075720036</v>
      </c>
    </row>
    <row r="96" spans="1:3" ht="22.5" customHeight="1" x14ac:dyDescent="0.2">
      <c r="A96" s="34">
        <v>36770</v>
      </c>
      <c r="B96" s="35">
        <v>8.1161813156503673</v>
      </c>
      <c r="C96" s="42">
        <f t="shared" si="1"/>
        <v>26.250239085858535</v>
      </c>
    </row>
    <row r="97" spans="1:3" ht="22.5" customHeight="1" x14ac:dyDescent="0.2">
      <c r="A97" s="34">
        <v>36800</v>
      </c>
      <c r="B97" s="35">
        <v>8.1327541752145311</v>
      </c>
      <c r="C97" s="42">
        <f t="shared" si="1"/>
        <v>26.196746564564641</v>
      </c>
    </row>
    <row r="98" spans="1:3" ht="22.5" customHeight="1" x14ac:dyDescent="0.2">
      <c r="A98" s="34">
        <v>36831</v>
      </c>
      <c r="B98" s="35">
        <v>8.1229611218357078</v>
      </c>
      <c r="C98" s="42">
        <f t="shared" si="1"/>
        <v>26.2283293991505</v>
      </c>
    </row>
    <row r="99" spans="1:3" ht="22.5" customHeight="1" x14ac:dyDescent="0.2">
      <c r="A99" s="34">
        <v>36861</v>
      </c>
      <c r="B99" s="35">
        <v>7.9722987621614854</v>
      </c>
      <c r="C99" s="42">
        <f t="shared" si="1"/>
        <v>26.723998479735407</v>
      </c>
    </row>
    <row r="100" spans="1:3" ht="22.5" customHeight="1" x14ac:dyDescent="0.2">
      <c r="A100" s="34">
        <v>36892</v>
      </c>
      <c r="B100" s="35">
        <v>7.9753120093549699</v>
      </c>
      <c r="C100" s="42">
        <f t="shared" si="1"/>
        <v>26.713901569003479</v>
      </c>
    </row>
    <row r="101" spans="1:3" ht="22.5" customHeight="1" x14ac:dyDescent="0.2">
      <c r="A101" s="34">
        <v>36923</v>
      </c>
      <c r="B101" s="35">
        <v>7.9843517509354225</v>
      </c>
      <c r="C101" s="42">
        <f t="shared" si="1"/>
        <v>26.683656562981398</v>
      </c>
    </row>
    <row r="102" spans="1:3" ht="22.5" customHeight="1" x14ac:dyDescent="0.2">
      <c r="A102" s="34">
        <v>36951</v>
      </c>
      <c r="B102" s="35">
        <v>7.9316199250494455</v>
      </c>
      <c r="C102" s="42">
        <f t="shared" si="1"/>
        <v>26.86105764185011</v>
      </c>
    </row>
    <row r="103" spans="1:3" ht="22.5" customHeight="1" x14ac:dyDescent="0.2">
      <c r="A103" s="34">
        <v>36982</v>
      </c>
      <c r="B103" s="35">
        <v>7.9165536890820229</v>
      </c>
      <c r="C103" s="42">
        <f t="shared" si="1"/>
        <v>26.912177743937562</v>
      </c>
    </row>
    <row r="104" spans="1:3" ht="22.5" customHeight="1" x14ac:dyDescent="0.2">
      <c r="A104" s="34">
        <v>37012</v>
      </c>
      <c r="B104" s="35">
        <v>7.922580183468992</v>
      </c>
      <c r="C104" s="42">
        <f t="shared" si="1"/>
        <v>26.891706371687725</v>
      </c>
    </row>
    <row r="105" spans="1:3" ht="22.5" customHeight="1" x14ac:dyDescent="0.2">
      <c r="A105" s="34">
        <v>37043</v>
      </c>
      <c r="B105" s="35">
        <v>7.8871745289455495</v>
      </c>
      <c r="C105" s="42">
        <f t="shared" si="1"/>
        <v>27.0124236782273</v>
      </c>
    </row>
    <row r="106" spans="1:3" ht="22.5" customHeight="1" x14ac:dyDescent="0.2">
      <c r="A106" s="34">
        <v>37073</v>
      </c>
      <c r="B106" s="35">
        <v>7.8593019924058183</v>
      </c>
      <c r="C106" s="42">
        <f t="shared" si="1"/>
        <v>27.1082215959973</v>
      </c>
    </row>
    <row r="107" spans="1:3" ht="22.5" customHeight="1" x14ac:dyDescent="0.2">
      <c r="A107" s="34">
        <v>37104</v>
      </c>
      <c r="B107" s="35">
        <v>7.8208830906888913</v>
      </c>
      <c r="C107" s="42">
        <f t="shared" si="1"/>
        <v>27.2413866221383</v>
      </c>
    </row>
    <row r="108" spans="1:3" ht="22.5" customHeight="1" x14ac:dyDescent="0.2">
      <c r="A108" s="34">
        <v>37135</v>
      </c>
      <c r="B108" s="35">
        <v>7.786984059762192</v>
      </c>
      <c r="C108" s="42">
        <f t="shared" si="1"/>
        <v>27.359976386866578</v>
      </c>
    </row>
    <row r="109" spans="1:3" ht="22.5" customHeight="1" x14ac:dyDescent="0.2">
      <c r="A109" s="34">
        <v>37165</v>
      </c>
      <c r="B109" s="35">
        <v>7.6702207310146688</v>
      </c>
      <c r="C109" s="42">
        <f t="shared" si="1"/>
        <v>27.776475732767612</v>
      </c>
    </row>
    <row r="110" spans="1:3" ht="22.5" customHeight="1" x14ac:dyDescent="0.2">
      <c r="A110" s="34">
        <v>37196</v>
      </c>
      <c r="B110" s="35">
        <v>7.5632504556459716</v>
      </c>
      <c r="C110" s="42">
        <f t="shared" si="1"/>
        <v>28.169330270023885</v>
      </c>
    </row>
    <row r="111" spans="1:3" ht="22.5" customHeight="1" x14ac:dyDescent="0.2">
      <c r="A111" s="34">
        <v>37226</v>
      </c>
      <c r="B111" s="35">
        <v>7.5496908432752914</v>
      </c>
      <c r="C111" s="42">
        <f t="shared" si="1"/>
        <v>28.219923758834547</v>
      </c>
    </row>
    <row r="112" spans="1:3" ht="22.5" customHeight="1" x14ac:dyDescent="0.2">
      <c r="A112" s="34">
        <v>37257</v>
      </c>
      <c r="B112" s="35">
        <v>8.0303037706360598</v>
      </c>
      <c r="C112" s="42">
        <f t="shared" si="1"/>
        <v>26.5309639691407</v>
      </c>
    </row>
    <row r="113" spans="1:3" ht="22.5" customHeight="1" x14ac:dyDescent="0.2">
      <c r="A113" s="34">
        <v>37288</v>
      </c>
      <c r="B113" s="35">
        <v>9.0201554736957021</v>
      </c>
      <c r="C113" s="42">
        <f t="shared" si="1"/>
        <v>23.61951527568397</v>
      </c>
    </row>
    <row r="114" spans="1:3" ht="22.5" customHeight="1" x14ac:dyDescent="0.2">
      <c r="A114" s="34">
        <v>37316</v>
      </c>
      <c r="B114" s="35">
        <v>10.154643042042599</v>
      </c>
      <c r="C114" s="42">
        <f t="shared" si="1"/>
        <v>20.980717797554885</v>
      </c>
    </row>
    <row r="115" spans="1:3" ht="22.5" customHeight="1" x14ac:dyDescent="0.2">
      <c r="A115" s="34">
        <v>37347</v>
      </c>
      <c r="B115" s="35">
        <v>12.176531908870665</v>
      </c>
      <c r="C115" s="42">
        <f t="shared" si="1"/>
        <v>17.496911402563711</v>
      </c>
    </row>
    <row r="116" spans="1:3" ht="22.5" customHeight="1" x14ac:dyDescent="0.2">
      <c r="A116" s="34">
        <v>37377</v>
      </c>
      <c r="B116" s="35">
        <v>13.677882323024292</v>
      </c>
      <c r="C116" s="42">
        <f t="shared" si="1"/>
        <v>15.576365914580593</v>
      </c>
    </row>
    <row r="117" spans="1:3" ht="22.5" customHeight="1" x14ac:dyDescent="0.2">
      <c r="A117" s="34">
        <v>37408</v>
      </c>
      <c r="B117" s="35">
        <v>14.84626892229789</v>
      </c>
      <c r="C117" s="42">
        <f t="shared" si="1"/>
        <v>14.350521408110401</v>
      </c>
    </row>
    <row r="118" spans="1:3" ht="22.5" customHeight="1" x14ac:dyDescent="0.2">
      <c r="A118" s="34">
        <v>37438</v>
      </c>
      <c r="B118" s="35">
        <v>15.536302529605829</v>
      </c>
      <c r="C118" s="42">
        <f t="shared" si="1"/>
        <v>13.713153409185406</v>
      </c>
    </row>
    <row r="119" spans="1:3" ht="22.5" customHeight="1" x14ac:dyDescent="0.2">
      <c r="A119" s="34">
        <v>37469</v>
      </c>
      <c r="B119" s="35">
        <v>16.319746799911783</v>
      </c>
      <c r="C119" s="42">
        <f t="shared" si="1"/>
        <v>13.054841022481529</v>
      </c>
    </row>
    <row r="120" spans="1:3" ht="22.5" customHeight="1" x14ac:dyDescent="0.2">
      <c r="A120" s="34">
        <v>37500</v>
      </c>
      <c r="B120" s="35">
        <v>16.717495429451731</v>
      </c>
      <c r="C120" s="42">
        <f t="shared" si="1"/>
        <v>12.744235576380671</v>
      </c>
    </row>
    <row r="121" spans="1:3" ht="22.5" customHeight="1" x14ac:dyDescent="0.2">
      <c r="A121" s="34">
        <v>37530</v>
      </c>
      <c r="B121" s="35">
        <v>16.800359727272557</v>
      </c>
      <c r="C121" s="42">
        <f t="shared" si="1"/>
        <v>12.681377271591776</v>
      </c>
    </row>
    <row r="122" spans="1:3" ht="22.5" customHeight="1" x14ac:dyDescent="0.2">
      <c r="A122" s="34">
        <v>37561</v>
      </c>
      <c r="B122" s="35">
        <v>16.521634361875243</v>
      </c>
      <c r="C122" s="42">
        <f t="shared" si="1"/>
        <v>12.895316246171795</v>
      </c>
    </row>
    <row r="123" spans="1:3" ht="22.5" customHeight="1" x14ac:dyDescent="0.2">
      <c r="A123" s="34">
        <v>37591</v>
      </c>
      <c r="B123" s="35">
        <v>16.455342923618584</v>
      </c>
      <c r="C123" s="42">
        <f t="shared" si="1"/>
        <v>12.947265881296458</v>
      </c>
    </row>
    <row r="124" spans="1:3" ht="22.5" customHeight="1" x14ac:dyDescent="0.2">
      <c r="A124" s="34">
        <v>37622</v>
      </c>
      <c r="B124" s="35">
        <v>16.52464760906873</v>
      </c>
      <c r="C124" s="42">
        <f t="shared" si="1"/>
        <v>12.892964802654987</v>
      </c>
    </row>
    <row r="125" spans="1:3" ht="22.5" customHeight="1" x14ac:dyDescent="0.2">
      <c r="A125" s="34">
        <v>37653</v>
      </c>
      <c r="B125" s="35">
        <v>16.588679111930272</v>
      </c>
      <c r="C125" s="42">
        <f t="shared" si="1"/>
        <v>12.843198579130823</v>
      </c>
    </row>
    <row r="126" spans="1:3" ht="22.5" customHeight="1" x14ac:dyDescent="0.2">
      <c r="A126" s="34">
        <v>37681</v>
      </c>
      <c r="B126" s="35">
        <v>16.474929030376234</v>
      </c>
      <c r="C126" s="42">
        <f t="shared" si="1"/>
        <v>12.931873612759022</v>
      </c>
    </row>
    <row r="127" spans="1:3" ht="22.5" customHeight="1" x14ac:dyDescent="0.2">
      <c r="A127" s="34">
        <v>37712</v>
      </c>
      <c r="B127" s="35">
        <v>16.173604311027788</v>
      </c>
      <c r="C127" s="42">
        <f t="shared" si="1"/>
        <v>13.17280279045365</v>
      </c>
    </row>
    <row r="128" spans="1:3" ht="22.5" customHeight="1" x14ac:dyDescent="0.2">
      <c r="A128" s="34">
        <v>37742</v>
      </c>
      <c r="B128" s="35">
        <v>16.070400594650948</v>
      </c>
      <c r="C128" s="42">
        <f t="shared" si="1"/>
        <v>13.257398205176946</v>
      </c>
    </row>
    <row r="129" spans="1:3" ht="22.5" customHeight="1" x14ac:dyDescent="0.2">
      <c r="A129" s="34">
        <v>37773</v>
      </c>
      <c r="B129" s="35">
        <v>16.048554552498185</v>
      </c>
      <c r="C129" s="42">
        <f t="shared" si="1"/>
        <v>13.275444794923009</v>
      </c>
    </row>
    <row r="130" spans="1:3" ht="22.5" customHeight="1" x14ac:dyDescent="0.2">
      <c r="A130" s="34">
        <v>37803</v>
      </c>
      <c r="B130" s="35">
        <v>16.042528058111216</v>
      </c>
      <c r="C130" s="42">
        <f t="shared" si="1"/>
        <v>13.280431814004499</v>
      </c>
    </row>
    <row r="131" spans="1:3" ht="22.5" customHeight="1" x14ac:dyDescent="0.2">
      <c r="A131" s="34">
        <v>37834</v>
      </c>
      <c r="B131" s="35">
        <v>16.26174179143721</v>
      </c>
      <c r="C131" s="42">
        <f t="shared" si="1"/>
        <v>13.101407139067023</v>
      </c>
    </row>
    <row r="132" spans="1:3" ht="22.5" customHeight="1" x14ac:dyDescent="0.2">
      <c r="A132" s="36">
        <v>37865</v>
      </c>
      <c r="B132" s="35">
        <v>16.233869254897478</v>
      </c>
      <c r="C132" s="42">
        <f t="shared" ref="C132:C195" si="2">+$B$319/B132</f>
        <v>13.123901434386999</v>
      </c>
    </row>
    <row r="133" spans="1:3" ht="22.5" customHeight="1" x14ac:dyDescent="0.2">
      <c r="A133" s="36">
        <v>37895</v>
      </c>
      <c r="B133" s="35">
        <v>16.320500111710157</v>
      </c>
      <c r="C133" s="42">
        <f t="shared" si="2"/>
        <v>13.0542384450053</v>
      </c>
    </row>
    <row r="134" spans="1:3" ht="22.5" customHeight="1" x14ac:dyDescent="0.2">
      <c r="A134" s="36">
        <v>37926</v>
      </c>
      <c r="B134" s="35">
        <v>16.489995266343655</v>
      </c>
      <c r="C134" s="42">
        <f t="shared" si="2"/>
        <v>12.920058287393323</v>
      </c>
    </row>
    <row r="135" spans="1:3" ht="22.5" customHeight="1" x14ac:dyDescent="0.2">
      <c r="A135" s="36">
        <v>37956</v>
      </c>
      <c r="B135" s="35">
        <v>16.777007061523051</v>
      </c>
      <c r="C135" s="42">
        <f t="shared" si="2"/>
        <v>12.699029047238104</v>
      </c>
    </row>
    <row r="136" spans="1:3" ht="22.5" customHeight="1" x14ac:dyDescent="0.2">
      <c r="A136" s="36">
        <v>37987</v>
      </c>
      <c r="B136" s="35">
        <v>16.720508676645217</v>
      </c>
      <c r="C136" s="42">
        <f t="shared" si="2"/>
        <v>12.741938903903398</v>
      </c>
    </row>
    <row r="137" spans="1:3" ht="22.5" customHeight="1" x14ac:dyDescent="0.2">
      <c r="A137" s="36">
        <v>38018</v>
      </c>
      <c r="B137" s="35">
        <v>16.953282022341892</v>
      </c>
      <c r="C137" s="42">
        <f t="shared" si="2"/>
        <v>12.566988487493438</v>
      </c>
    </row>
    <row r="138" spans="1:3" ht="22.5" customHeight="1" x14ac:dyDescent="0.2">
      <c r="A138" s="36">
        <v>38047</v>
      </c>
      <c r="B138" s="35">
        <v>17.027106578582259</v>
      </c>
      <c r="C138" s="42">
        <f t="shared" si="2"/>
        <v>12.512501699377951</v>
      </c>
    </row>
    <row r="139" spans="1:3" ht="22.5" customHeight="1" x14ac:dyDescent="0.2">
      <c r="A139" s="36">
        <v>38078</v>
      </c>
      <c r="B139" s="35">
        <v>17.16345601408743</v>
      </c>
      <c r="C139" s="42">
        <f t="shared" si="2"/>
        <v>12.413100241882015</v>
      </c>
    </row>
    <row r="140" spans="1:3" ht="22.5" customHeight="1" x14ac:dyDescent="0.2">
      <c r="A140" s="36">
        <v>38108</v>
      </c>
      <c r="B140" s="35">
        <v>17.384176371010167</v>
      </c>
      <c r="C140" s="42">
        <f t="shared" si="2"/>
        <v>12.255495771159156</v>
      </c>
    </row>
    <row r="141" spans="1:3" ht="22.5" customHeight="1" x14ac:dyDescent="0.2">
      <c r="A141" s="36">
        <v>38139</v>
      </c>
      <c r="B141" s="35">
        <v>17.423348584525463</v>
      </c>
      <c r="C141" s="42">
        <f t="shared" si="2"/>
        <v>12.227942233172202</v>
      </c>
    </row>
    <row r="142" spans="1:3" ht="22.5" customHeight="1" x14ac:dyDescent="0.2">
      <c r="A142" s="36">
        <v>38169</v>
      </c>
      <c r="B142" s="35">
        <v>17.58305068578014</v>
      </c>
      <c r="C142" s="42">
        <f t="shared" si="2"/>
        <v>12.116879135899911</v>
      </c>
    </row>
    <row r="143" spans="1:3" ht="22.5" customHeight="1" x14ac:dyDescent="0.2">
      <c r="A143" s="36">
        <v>38200</v>
      </c>
      <c r="B143" s="35">
        <v>18.00867185185982</v>
      </c>
      <c r="C143" s="42">
        <f t="shared" si="2"/>
        <v>11.830505978040652</v>
      </c>
    </row>
    <row r="144" spans="1:3" ht="22.5" customHeight="1" x14ac:dyDescent="0.2">
      <c r="A144" s="36">
        <v>38231</v>
      </c>
      <c r="B144" s="35">
        <v>18.050857312568603</v>
      </c>
      <c r="C144" s="42">
        <f t="shared" si="2"/>
        <v>11.802857687632077</v>
      </c>
    </row>
    <row r="145" spans="1:3" ht="22.5" customHeight="1" x14ac:dyDescent="0.2">
      <c r="A145" s="36">
        <v>38261</v>
      </c>
      <c r="B145" s="35">
        <v>18.156320964340559</v>
      </c>
      <c r="C145" s="42">
        <f t="shared" si="2"/>
        <v>11.734299058627492</v>
      </c>
    </row>
    <row r="146" spans="1:3" ht="22.5" customHeight="1" x14ac:dyDescent="0.2">
      <c r="A146" s="36">
        <v>38292</v>
      </c>
      <c r="B146" s="35">
        <v>17.940120478208048</v>
      </c>
      <c r="C146" s="42">
        <f t="shared" si="2"/>
        <v>11.875711774555525</v>
      </c>
    </row>
    <row r="147" spans="1:3" ht="22.5" customHeight="1" x14ac:dyDescent="0.2">
      <c r="A147" s="36">
        <v>38322</v>
      </c>
      <c r="B147" s="35">
        <v>18.096809332269238</v>
      </c>
      <c r="C147" s="42">
        <f t="shared" si="2"/>
        <v>11.772887479125831</v>
      </c>
    </row>
    <row r="148" spans="1:3" ht="22.5" customHeight="1" x14ac:dyDescent="0.2">
      <c r="A148" s="36">
        <v>38353</v>
      </c>
      <c r="B148" s="35">
        <v>17.923547618643884</v>
      </c>
      <c r="C148" s="42">
        <f t="shared" si="2"/>
        <v>11.886692552895381</v>
      </c>
    </row>
    <row r="149" spans="1:3" ht="22.5" customHeight="1" x14ac:dyDescent="0.2">
      <c r="A149" s="36">
        <v>38384</v>
      </c>
      <c r="B149" s="35">
        <v>18.114135503631775</v>
      </c>
      <c r="C149" s="42">
        <f t="shared" si="2"/>
        <v>11.761626711762448</v>
      </c>
    </row>
    <row r="150" spans="1:3" ht="22.5" customHeight="1" x14ac:dyDescent="0.2">
      <c r="A150" s="36">
        <v>38412</v>
      </c>
      <c r="B150" s="35">
        <v>18.471205296059683</v>
      </c>
      <c r="C150" s="42">
        <f t="shared" si="2"/>
        <v>11.534260844659046</v>
      </c>
    </row>
    <row r="151" spans="1:3" ht="22.5" customHeight="1" x14ac:dyDescent="0.2">
      <c r="A151" s="36">
        <v>38443</v>
      </c>
      <c r="B151" s="35">
        <v>18.740890919876541</v>
      </c>
      <c r="C151" s="42">
        <f t="shared" si="2"/>
        <v>11.368280244032471</v>
      </c>
    </row>
    <row r="152" spans="1:3" ht="22.5" customHeight="1" x14ac:dyDescent="0.2">
      <c r="A152" s="36">
        <v>38473</v>
      </c>
      <c r="B152" s="35">
        <v>18.72733130750586</v>
      </c>
      <c r="C152" s="42">
        <f t="shared" si="2"/>
        <v>11.376511500846332</v>
      </c>
    </row>
    <row r="153" spans="1:3" ht="22.5" customHeight="1" x14ac:dyDescent="0.2">
      <c r="A153" s="36">
        <v>38504</v>
      </c>
      <c r="B153" s="35">
        <v>18.771776703609756</v>
      </c>
      <c r="C153" s="42">
        <f t="shared" si="2"/>
        <v>11.34957566158513</v>
      </c>
    </row>
    <row r="154" spans="1:3" ht="22.5" customHeight="1" x14ac:dyDescent="0.2">
      <c r="A154" s="36">
        <v>38534</v>
      </c>
      <c r="B154" s="35">
        <v>19.006809984701544</v>
      </c>
      <c r="C154" s="42">
        <f t="shared" si="2"/>
        <v>11.209229753519077</v>
      </c>
    </row>
    <row r="155" spans="1:3" ht="22.5" customHeight="1" x14ac:dyDescent="0.2">
      <c r="A155" s="36">
        <v>38565</v>
      </c>
      <c r="B155" s="35">
        <v>19.244103201188445</v>
      </c>
      <c r="C155" s="42">
        <f t="shared" si="2"/>
        <v>11.071012131489855</v>
      </c>
    </row>
    <row r="156" spans="1:3" ht="22.5" customHeight="1" x14ac:dyDescent="0.2">
      <c r="A156" s="36">
        <v>38596</v>
      </c>
      <c r="B156" s="35">
        <v>19.607952799801694</v>
      </c>
      <c r="C156" s="42">
        <f t="shared" si="2"/>
        <v>10.865575931116823</v>
      </c>
    </row>
    <row r="157" spans="1:3" ht="22.5" customHeight="1" x14ac:dyDescent="0.2">
      <c r="A157" s="36">
        <v>38626</v>
      </c>
      <c r="B157" s="35">
        <v>19.828673156724431</v>
      </c>
      <c r="C157" s="42">
        <f t="shared" si="2"/>
        <v>10.744627152611494</v>
      </c>
    </row>
    <row r="158" spans="1:3" ht="22.5" customHeight="1" x14ac:dyDescent="0.2">
      <c r="A158" s="36">
        <v>38657</v>
      </c>
      <c r="B158" s="35">
        <v>19.844492704490222</v>
      </c>
      <c r="C158" s="42">
        <f t="shared" si="2"/>
        <v>10.736061796721703</v>
      </c>
    </row>
    <row r="159" spans="1:3" ht="22.5" customHeight="1" x14ac:dyDescent="0.2">
      <c r="A159" s="36">
        <v>38687</v>
      </c>
      <c r="B159" s="37">
        <v>20.022274288905805</v>
      </c>
      <c r="C159" s="42">
        <f t="shared" si="2"/>
        <v>10.640734260545536</v>
      </c>
    </row>
    <row r="160" spans="1:3" ht="22.5" customHeight="1" x14ac:dyDescent="0.2">
      <c r="A160" s="36">
        <v>38718</v>
      </c>
      <c r="B160" s="37">
        <v>20.294219848117773</v>
      </c>
      <c r="C160" s="42">
        <f t="shared" si="2"/>
        <v>10.498146841538228</v>
      </c>
    </row>
    <row r="161" spans="1:3" ht="22.5" customHeight="1" x14ac:dyDescent="0.2">
      <c r="A161" s="36">
        <v>38749</v>
      </c>
      <c r="B161" s="35">
        <v>20.61513067422387</v>
      </c>
      <c r="C161" s="42">
        <f t="shared" si="2"/>
        <v>10.334724691626098</v>
      </c>
    </row>
    <row r="162" spans="1:3" ht="22.5" customHeight="1" x14ac:dyDescent="0.2">
      <c r="A162" s="36">
        <v>38777</v>
      </c>
      <c r="B162" s="35">
        <v>20.487067668500778</v>
      </c>
      <c r="C162" s="42">
        <f t="shared" si="2"/>
        <v>10.399326221173697</v>
      </c>
    </row>
    <row r="163" spans="1:3" ht="22.5" customHeight="1" x14ac:dyDescent="0.2">
      <c r="A163" s="36">
        <v>38808</v>
      </c>
      <c r="B163" s="35">
        <v>20.783872517058995</v>
      </c>
      <c r="C163" s="42">
        <f t="shared" si="2"/>
        <v>10.250818264263859</v>
      </c>
    </row>
    <row r="164" spans="1:3" ht="22.5" customHeight="1" x14ac:dyDescent="0.2">
      <c r="A164" s="36">
        <v>38838</v>
      </c>
      <c r="B164" s="35">
        <v>20.866736814879822</v>
      </c>
      <c r="C164" s="42">
        <f t="shared" si="2"/>
        <v>10.210111043719849</v>
      </c>
    </row>
    <row r="165" spans="1:3" ht="22.5" customHeight="1" x14ac:dyDescent="0.2">
      <c r="A165" s="36">
        <v>38869</v>
      </c>
      <c r="B165" s="35">
        <v>21.034725345916581</v>
      </c>
      <c r="C165" s="42">
        <f t="shared" si="2"/>
        <v>10.128570565879018</v>
      </c>
    </row>
    <row r="166" spans="1:3" ht="22.5" customHeight="1" x14ac:dyDescent="0.2">
      <c r="A166" s="36">
        <v>38899</v>
      </c>
      <c r="B166" s="35">
        <v>21.184634393792432</v>
      </c>
      <c r="C166" s="42">
        <f t="shared" si="2"/>
        <v>10.056897657031499</v>
      </c>
    </row>
    <row r="167" spans="1:3" ht="22.5" customHeight="1" x14ac:dyDescent="0.2">
      <c r="A167" s="36">
        <v>38930</v>
      </c>
      <c r="B167" s="35">
        <v>21.320983829297599</v>
      </c>
      <c r="C167" s="42">
        <f t="shared" si="2"/>
        <v>9.9925829739264334</v>
      </c>
    </row>
    <row r="168" spans="1:3" ht="22.5" customHeight="1" x14ac:dyDescent="0.2">
      <c r="A168" s="36">
        <v>38961</v>
      </c>
      <c r="B168" s="35">
        <v>21.265238756218142</v>
      </c>
      <c r="C168" s="42">
        <f t="shared" si="2"/>
        <v>10.018777707713337</v>
      </c>
    </row>
    <row r="169" spans="1:3" ht="22.5" customHeight="1" x14ac:dyDescent="0.2">
      <c r="A169" s="36">
        <v>38991</v>
      </c>
      <c r="B169" s="35">
        <v>21.353376236627557</v>
      </c>
      <c r="C169" s="42">
        <f t="shared" si="2"/>
        <v>9.9774245364792158</v>
      </c>
    </row>
    <row r="170" spans="1:3" ht="22.5" customHeight="1" x14ac:dyDescent="0.2">
      <c r="A170" s="36">
        <v>39022</v>
      </c>
      <c r="B170" s="35">
        <v>21.373715655183581</v>
      </c>
      <c r="C170" s="42">
        <f t="shared" si="2"/>
        <v>9.9679299302519926</v>
      </c>
    </row>
    <row r="171" spans="1:3" ht="22.5" customHeight="1" x14ac:dyDescent="0.2">
      <c r="A171" s="36">
        <v>39052</v>
      </c>
      <c r="B171" s="35">
        <v>21.458086576601147</v>
      </c>
      <c r="C171" s="42">
        <f t="shared" si="2"/>
        <v>9.9287370865732765</v>
      </c>
    </row>
    <row r="172" spans="1:3" ht="22.5" customHeight="1" x14ac:dyDescent="0.2">
      <c r="A172" s="36">
        <v>39083</v>
      </c>
      <c r="B172" s="35">
        <v>21.533417756438258</v>
      </c>
      <c r="C172" s="42">
        <f t="shared" si="2"/>
        <v>9.8940030054587993</v>
      </c>
    </row>
    <row r="173" spans="1:3" ht="22.5" customHeight="1" x14ac:dyDescent="0.2">
      <c r="A173" s="36">
        <v>39114</v>
      </c>
      <c r="B173" s="35">
        <v>21.711952652652212</v>
      </c>
      <c r="C173" s="42">
        <f t="shared" si="2"/>
        <v>9.8126457536270841</v>
      </c>
    </row>
    <row r="174" spans="1:3" ht="22.5" customHeight="1" x14ac:dyDescent="0.2">
      <c r="A174" s="36">
        <v>39142</v>
      </c>
      <c r="B174" s="35">
        <v>21.847548776359009</v>
      </c>
      <c r="C174" s="42">
        <f t="shared" si="2"/>
        <v>9.751743876665051</v>
      </c>
    </row>
    <row r="175" spans="1:3" ht="22.5" customHeight="1" x14ac:dyDescent="0.2">
      <c r="A175" s="36">
        <v>39173</v>
      </c>
      <c r="B175" s="35">
        <v>22.225711299141309</v>
      </c>
      <c r="C175" s="42">
        <f t="shared" si="2"/>
        <v>9.585821444924072</v>
      </c>
    </row>
    <row r="176" spans="1:3" ht="22.5" customHeight="1" x14ac:dyDescent="0.2">
      <c r="A176" s="36">
        <v>39203</v>
      </c>
      <c r="B176" s="35">
        <v>22.570728102795279</v>
      </c>
      <c r="C176" s="42">
        <f t="shared" si="2"/>
        <v>9.4392923006154401</v>
      </c>
    </row>
    <row r="177" spans="1:3" ht="22.5" customHeight="1" x14ac:dyDescent="0.2">
      <c r="A177" s="36">
        <v>39234</v>
      </c>
      <c r="B177" s="35">
        <v>23.009908881245636</v>
      </c>
      <c r="C177" s="42">
        <f t="shared" si="2"/>
        <v>9.2591283650692358</v>
      </c>
    </row>
    <row r="178" spans="1:3" ht="22.5" customHeight="1" x14ac:dyDescent="0.2">
      <c r="A178" s="36">
        <v>39264</v>
      </c>
      <c r="B178" s="35">
        <v>23.531953957516816</v>
      </c>
      <c r="C178" s="42">
        <f t="shared" si="2"/>
        <v>9.0537190572712678</v>
      </c>
    </row>
    <row r="179" spans="1:3" ht="22.5" customHeight="1" x14ac:dyDescent="0.2">
      <c r="A179" s="36">
        <v>39295</v>
      </c>
      <c r="B179" s="35">
        <v>23.711242165529143</v>
      </c>
      <c r="C179" s="42">
        <f t="shared" si="2"/>
        <v>8.9852610214461759</v>
      </c>
    </row>
    <row r="180" spans="1:3" ht="22.5" customHeight="1" x14ac:dyDescent="0.2">
      <c r="A180" s="36">
        <v>39326</v>
      </c>
      <c r="B180" s="35">
        <v>23.954561876403012</v>
      </c>
      <c r="C180" s="42">
        <f t="shared" si="2"/>
        <v>8.8939927642705694</v>
      </c>
    </row>
    <row r="181" spans="1:3" ht="22.5" customHeight="1" x14ac:dyDescent="0.2">
      <c r="A181" s="36">
        <v>39356</v>
      </c>
      <c r="B181" s="35">
        <v>24.175282233325749</v>
      </c>
      <c r="C181" s="42">
        <f t="shared" si="2"/>
        <v>8.8127905992471582</v>
      </c>
    </row>
    <row r="182" spans="1:3" ht="22.5" customHeight="1" x14ac:dyDescent="0.2">
      <c r="A182" s="36">
        <v>39387</v>
      </c>
      <c r="B182" s="35">
        <v>24.42839499757844</v>
      </c>
      <c r="C182" s="42">
        <f t="shared" si="2"/>
        <v>8.7214776091969846</v>
      </c>
    </row>
    <row r="183" spans="1:3" ht="22.5" customHeight="1" x14ac:dyDescent="0.2">
      <c r="A183" s="36">
        <v>39417</v>
      </c>
      <c r="B183" s="35">
        <v>24.582070604446148</v>
      </c>
      <c r="C183" s="42">
        <f t="shared" si="2"/>
        <v>8.6669550107575333</v>
      </c>
    </row>
    <row r="184" spans="1:3" ht="22.5" customHeight="1" x14ac:dyDescent="0.2">
      <c r="A184" s="36">
        <v>39448</v>
      </c>
      <c r="B184" s="35">
        <v>24.776425048425892</v>
      </c>
      <c r="C184" s="42">
        <f t="shared" si="2"/>
        <v>8.5989685591681315</v>
      </c>
    </row>
    <row r="185" spans="1:3" ht="22.5" customHeight="1" x14ac:dyDescent="0.2">
      <c r="A185" s="36">
        <v>39479</v>
      </c>
      <c r="B185" s="35">
        <v>25.006185146929084</v>
      </c>
      <c r="C185" s="42">
        <f t="shared" si="2"/>
        <v>8.5199601117951449</v>
      </c>
    </row>
    <row r="186" spans="1:3" ht="22.5" customHeight="1" x14ac:dyDescent="0.2">
      <c r="A186" s="36">
        <v>39508</v>
      </c>
      <c r="B186" s="35">
        <v>25.285663824124772</v>
      </c>
      <c r="C186" s="42">
        <f t="shared" si="2"/>
        <v>8.4257902613072684</v>
      </c>
    </row>
    <row r="187" spans="1:3" ht="22.5" customHeight="1" x14ac:dyDescent="0.2">
      <c r="A187" s="36">
        <v>39539</v>
      </c>
      <c r="B187" s="35">
        <v>25.59753490865041</v>
      </c>
      <c r="C187" s="42">
        <f t="shared" si="2"/>
        <v>8.323133487670388</v>
      </c>
    </row>
    <row r="188" spans="1:3" ht="22.5" customHeight="1" x14ac:dyDescent="0.2">
      <c r="A188" s="36">
        <v>39569</v>
      </c>
      <c r="B188" s="35">
        <v>25.870987091459124</v>
      </c>
      <c r="C188" s="42">
        <f t="shared" si="2"/>
        <v>8.23515930207145</v>
      </c>
    </row>
    <row r="189" spans="1:3" ht="22.5" customHeight="1" x14ac:dyDescent="0.2">
      <c r="A189" s="36">
        <v>39600</v>
      </c>
      <c r="B189" s="35">
        <v>26.180598240589653</v>
      </c>
      <c r="C189" s="42">
        <f t="shared" si="2"/>
        <v>8.1377704986775559</v>
      </c>
    </row>
    <row r="190" spans="1:3" ht="22.5" customHeight="1" x14ac:dyDescent="0.2">
      <c r="A190" s="36">
        <v>39630</v>
      </c>
      <c r="B190" s="35">
        <v>26.378719243561253</v>
      </c>
      <c r="C190" s="42">
        <f t="shared" si="2"/>
        <v>8.0766506528554647</v>
      </c>
    </row>
    <row r="191" spans="1:3" ht="22.5" customHeight="1" x14ac:dyDescent="0.2">
      <c r="A191" s="36">
        <v>39661</v>
      </c>
      <c r="B191" s="35">
        <v>26.598686288685617</v>
      </c>
      <c r="C191" s="42">
        <f t="shared" si="2"/>
        <v>8.0098579940253138</v>
      </c>
    </row>
    <row r="192" spans="1:3" ht="22.5" customHeight="1" x14ac:dyDescent="0.2">
      <c r="A192" s="36">
        <v>39692</v>
      </c>
      <c r="B192" s="35">
        <v>26.747088712964725</v>
      </c>
      <c r="C192" s="42">
        <f t="shared" si="2"/>
        <v>7.965416434153096</v>
      </c>
    </row>
    <row r="193" spans="1:3" ht="22.5" customHeight="1" x14ac:dyDescent="0.2">
      <c r="A193" s="36">
        <v>39722</v>
      </c>
      <c r="B193" s="35">
        <v>26.894737825445464</v>
      </c>
      <c r="C193" s="42">
        <f t="shared" si="2"/>
        <v>7.9216871859010656</v>
      </c>
    </row>
    <row r="194" spans="1:3" ht="22.5" customHeight="1" x14ac:dyDescent="0.2">
      <c r="A194" s="36">
        <v>39753</v>
      </c>
      <c r="B194" s="35">
        <v>26.820159957406723</v>
      </c>
      <c r="C194" s="42">
        <f t="shared" si="2"/>
        <v>7.943714740640953</v>
      </c>
    </row>
    <row r="195" spans="1:3" ht="22.5" customHeight="1" x14ac:dyDescent="0.2">
      <c r="A195" s="36">
        <v>39783</v>
      </c>
      <c r="B195" s="35">
        <v>26.750101960158212</v>
      </c>
      <c r="C195" s="42">
        <f t="shared" si="2"/>
        <v>7.9645191751912083</v>
      </c>
    </row>
    <row r="196" spans="1:3" ht="22.5" customHeight="1" x14ac:dyDescent="0.2">
      <c r="A196" s="36">
        <v>39814</v>
      </c>
      <c r="B196" s="35">
        <v>26.728255918005448</v>
      </c>
      <c r="C196" s="42">
        <f t="shared" ref="C196:C259" si="3">+$B$319/B196</f>
        <v>7.9710288861937322</v>
      </c>
    </row>
    <row r="197" spans="1:3" ht="22.5" customHeight="1" x14ac:dyDescent="0.2">
      <c r="A197" s="36">
        <v>39845</v>
      </c>
      <c r="B197" s="35">
        <v>26.765921507924006</v>
      </c>
      <c r="C197" s="42">
        <f t="shared" si="3"/>
        <v>7.9598118800776732</v>
      </c>
    </row>
    <row r="198" spans="1:3" ht="22.5" customHeight="1" x14ac:dyDescent="0.2">
      <c r="A198" s="36">
        <v>39873</v>
      </c>
      <c r="B198" s="35">
        <v>27.072519409861048</v>
      </c>
      <c r="C198" s="42">
        <f t="shared" si="3"/>
        <v>7.8696665343380214</v>
      </c>
    </row>
    <row r="199" spans="1:3" ht="22.5" customHeight="1" x14ac:dyDescent="0.2">
      <c r="A199" s="36">
        <v>39904</v>
      </c>
      <c r="B199" s="35">
        <v>27.200582415584137</v>
      </c>
      <c r="C199" s="42">
        <f t="shared" si="3"/>
        <v>7.8326153736302153</v>
      </c>
    </row>
    <row r="200" spans="1:3" ht="22.5" customHeight="1" x14ac:dyDescent="0.2">
      <c r="A200" s="36">
        <v>39934</v>
      </c>
      <c r="B200" s="35">
        <v>27.330152044903969</v>
      </c>
      <c r="C200" s="42">
        <f t="shared" si="3"/>
        <v>7.7954816954531374</v>
      </c>
    </row>
    <row r="201" spans="1:3" ht="22.5" customHeight="1" x14ac:dyDescent="0.2">
      <c r="A201" s="36">
        <v>39965</v>
      </c>
      <c r="B201" s="35">
        <v>27.639009882236124</v>
      </c>
      <c r="C201" s="42">
        <f t="shared" si="3"/>
        <v>7.7083694715464652</v>
      </c>
    </row>
    <row r="202" spans="1:3" ht="22.5" customHeight="1" x14ac:dyDescent="0.2">
      <c r="A202" s="36">
        <v>39995</v>
      </c>
      <c r="B202" s="35">
        <v>27.983273374091723</v>
      </c>
      <c r="C202" s="42">
        <f t="shared" si="3"/>
        <v>7.6135374568885732</v>
      </c>
    </row>
    <row r="203" spans="1:3" ht="22.5" customHeight="1" x14ac:dyDescent="0.2">
      <c r="A203" s="36">
        <v>40026</v>
      </c>
      <c r="B203" s="35">
        <v>28.274805040061342</v>
      </c>
      <c r="C203" s="42">
        <f t="shared" si="3"/>
        <v>7.5350369241498329</v>
      </c>
    </row>
    <row r="204" spans="1:3" ht="22.5" customHeight="1" x14ac:dyDescent="0.2">
      <c r="A204" s="36">
        <v>40057</v>
      </c>
      <c r="B204" s="35">
        <v>28.56407677063585</v>
      </c>
      <c r="C204" s="42">
        <f t="shared" si="3"/>
        <v>7.4587287280721508</v>
      </c>
    </row>
    <row r="205" spans="1:3" ht="22.5" customHeight="1" x14ac:dyDescent="0.2">
      <c r="A205" s="36">
        <v>40087</v>
      </c>
      <c r="B205" s="35">
        <v>28.82848921186411</v>
      </c>
      <c r="C205" s="42">
        <f t="shared" si="3"/>
        <v>7.3903179051200665</v>
      </c>
    </row>
    <row r="206" spans="1:3" ht="22.5" customHeight="1" x14ac:dyDescent="0.2">
      <c r="A206" s="36">
        <v>40118</v>
      </c>
      <c r="B206" s="35">
        <v>29.132073866607673</v>
      </c>
      <c r="C206" s="42">
        <f t="shared" si="3"/>
        <v>7.3133035765163372</v>
      </c>
    </row>
    <row r="207" spans="1:3" ht="22.5" customHeight="1" x14ac:dyDescent="0.2">
      <c r="A207" s="36">
        <v>40148</v>
      </c>
      <c r="B207" s="35">
        <v>29.496676777019289</v>
      </c>
      <c r="C207" s="42">
        <f t="shared" si="3"/>
        <v>7.2229051974420218</v>
      </c>
    </row>
    <row r="208" spans="1:3" ht="22.5" customHeight="1" x14ac:dyDescent="0.2">
      <c r="A208" s="36">
        <v>40179</v>
      </c>
      <c r="B208" s="35">
        <v>29.894425406559233</v>
      </c>
      <c r="C208" s="42">
        <f t="shared" si="3"/>
        <v>7.1268036465840101</v>
      </c>
    </row>
    <row r="209" spans="1:3" ht="22.5" customHeight="1" x14ac:dyDescent="0.2">
      <c r="A209" s="36">
        <v>40210</v>
      </c>
      <c r="B209" s="35">
        <v>30.353945603565613</v>
      </c>
      <c r="C209" s="42">
        <f t="shared" si="3"/>
        <v>7.0189128880488365</v>
      </c>
    </row>
    <row r="210" spans="1:3" ht="22.5" customHeight="1" x14ac:dyDescent="0.2">
      <c r="A210" s="36">
        <v>40238</v>
      </c>
      <c r="B210" s="35">
        <v>30.814972424168737</v>
      </c>
      <c r="C210" s="42">
        <f t="shared" si="3"/>
        <v>6.9139020170889305</v>
      </c>
    </row>
    <row r="211" spans="1:3" ht="22.5" customHeight="1" x14ac:dyDescent="0.2">
      <c r="A211" s="36">
        <v>40269</v>
      </c>
      <c r="B211" s="35">
        <v>31.171288904798274</v>
      </c>
      <c r="C211" s="42">
        <f t="shared" si="3"/>
        <v>6.8348697627066821</v>
      </c>
    </row>
    <row r="212" spans="1:3" ht="22.5" customHeight="1" x14ac:dyDescent="0.2">
      <c r="A212" s="36">
        <v>40299</v>
      </c>
      <c r="B212" s="35">
        <v>31.547944803983828</v>
      </c>
      <c r="C212" s="42">
        <f t="shared" si="3"/>
        <v>6.7532671723546365</v>
      </c>
    </row>
    <row r="213" spans="1:3" ht="22.5" customHeight="1" x14ac:dyDescent="0.2">
      <c r="A213" s="36">
        <v>40330</v>
      </c>
      <c r="B213" s="35">
        <v>31.931380509354724</v>
      </c>
      <c r="C213" s="42">
        <f t="shared" si="3"/>
        <v>6.6721731601170102</v>
      </c>
    </row>
    <row r="214" spans="1:3" ht="22.5" customHeight="1" x14ac:dyDescent="0.2">
      <c r="A214" s="36">
        <v>40360</v>
      </c>
      <c r="B214" s="35">
        <v>32.24023834668688</v>
      </c>
      <c r="C214" s="42">
        <f t="shared" si="3"/>
        <v>6.6082544957951264</v>
      </c>
    </row>
    <row r="215" spans="1:3" ht="22.5" customHeight="1" x14ac:dyDescent="0.2">
      <c r="A215" s="36">
        <v>40391</v>
      </c>
      <c r="B215" s="35">
        <v>32.561902484591343</v>
      </c>
      <c r="C215" s="42">
        <f t="shared" si="3"/>
        <v>6.5429745728407136</v>
      </c>
    </row>
    <row r="216" spans="1:3" ht="22.5" customHeight="1" x14ac:dyDescent="0.2">
      <c r="A216" s="36">
        <v>40422</v>
      </c>
      <c r="B216" s="35">
        <v>32.865487139334903</v>
      </c>
      <c r="C216" s="42">
        <f t="shared" si="3"/>
        <v>6.482535892340695</v>
      </c>
    </row>
    <row r="217" spans="1:3" ht="22.5" customHeight="1" x14ac:dyDescent="0.2">
      <c r="A217" s="36">
        <v>40452</v>
      </c>
      <c r="B217" s="35">
        <v>33.163045299691497</v>
      </c>
      <c r="C217" s="42">
        <f t="shared" si="3"/>
        <v>6.4243708041487357</v>
      </c>
    </row>
    <row r="218" spans="1:3" ht="22.5" customHeight="1" x14ac:dyDescent="0.2">
      <c r="A218" s="36">
        <v>40483</v>
      </c>
      <c r="B218" s="35">
        <v>33.475669696015501</v>
      </c>
      <c r="C218" s="42">
        <f t="shared" si="3"/>
        <v>6.364374542307031</v>
      </c>
    </row>
    <row r="219" spans="1:3" ht="22.5" customHeight="1" x14ac:dyDescent="0.2">
      <c r="A219" s="36">
        <v>40513</v>
      </c>
      <c r="B219" s="35">
        <v>33.791307339532999</v>
      </c>
      <c r="C219" s="42">
        <f t="shared" si="3"/>
        <v>6.304926230265953</v>
      </c>
    </row>
    <row r="220" spans="1:3" ht="22.5" customHeight="1" x14ac:dyDescent="0.2">
      <c r="A220" s="36">
        <v>40544</v>
      </c>
      <c r="B220" s="35">
        <v>34.161183432533221</v>
      </c>
      <c r="C220" s="42">
        <f t="shared" si="3"/>
        <v>6.2366604020252225</v>
      </c>
    </row>
    <row r="221" spans="1:3" ht="22.5" customHeight="1" x14ac:dyDescent="0.2">
      <c r="A221" s="36">
        <v>40575</v>
      </c>
      <c r="B221" s="35">
        <v>34.479081011445828</v>
      </c>
      <c r="C221" s="42">
        <f t="shared" si="3"/>
        <v>6.1791583113620234</v>
      </c>
    </row>
    <row r="222" spans="1:3" ht="22.5" customHeight="1" x14ac:dyDescent="0.2">
      <c r="A222" s="36">
        <v>40603</v>
      </c>
      <c r="B222" s="35">
        <v>34.81053820272912</v>
      </c>
      <c r="C222" s="42">
        <f t="shared" si="3"/>
        <v>6.120321919736849</v>
      </c>
    </row>
    <row r="223" spans="1:3" ht="22.5" customHeight="1" x14ac:dyDescent="0.2">
      <c r="A223" s="36">
        <v>40634</v>
      </c>
      <c r="B223" s="35">
        <v>35.160074877173315</v>
      </c>
      <c r="C223" s="42">
        <f t="shared" si="3"/>
        <v>6.0594779944088746</v>
      </c>
    </row>
    <row r="224" spans="1:3" ht="22.5" customHeight="1" x14ac:dyDescent="0.2">
      <c r="A224" s="36">
        <v>40664</v>
      </c>
      <c r="B224" s="35">
        <v>35.521664540391448</v>
      </c>
      <c r="C224" s="42">
        <f t="shared" si="3"/>
        <v>5.9977960705568947</v>
      </c>
    </row>
    <row r="225" spans="1:3" ht="22.5" customHeight="1" x14ac:dyDescent="0.2">
      <c r="A225" s="36">
        <v>40695</v>
      </c>
      <c r="B225" s="35">
        <v>35.926946287915108</v>
      </c>
      <c r="C225" s="42">
        <f t="shared" si="3"/>
        <v>5.9301366248226079</v>
      </c>
    </row>
    <row r="226" spans="1:3" ht="22.5" customHeight="1" x14ac:dyDescent="0.2">
      <c r="A226" s="36">
        <v>40725</v>
      </c>
      <c r="B226" s="35">
        <v>36.288535951133241</v>
      </c>
      <c r="C226" s="42">
        <f t="shared" si="3"/>
        <v>5.8710469964095289</v>
      </c>
    </row>
    <row r="227" spans="1:3" ht="22.5" customHeight="1" x14ac:dyDescent="0.2">
      <c r="A227" s="36">
        <v>40756</v>
      </c>
      <c r="B227" s="35">
        <v>36.656905420536717</v>
      </c>
      <c r="C227" s="42">
        <f t="shared" si="3"/>
        <v>5.8120481681642344</v>
      </c>
    </row>
    <row r="228" spans="1:3" ht="22.5" customHeight="1" x14ac:dyDescent="0.2">
      <c r="A228" s="36">
        <v>40787</v>
      </c>
      <c r="B228" s="35">
        <v>37.032808007923897</v>
      </c>
      <c r="C228" s="42">
        <f t="shared" si="3"/>
        <v>5.7530528053506886</v>
      </c>
    </row>
    <row r="229" spans="1:3" ht="22.5" customHeight="1" x14ac:dyDescent="0.2">
      <c r="A229" s="36">
        <v>40817</v>
      </c>
      <c r="B229" s="35">
        <v>37.370291693594154</v>
      </c>
      <c r="C229" s="42">
        <f t="shared" si="3"/>
        <v>5.7010981275407158</v>
      </c>
    </row>
    <row r="230" spans="1:3" ht="22.5" customHeight="1" x14ac:dyDescent="0.2">
      <c r="A230" s="36">
        <v>40848</v>
      </c>
      <c r="B230" s="35">
        <v>37.726608174223692</v>
      </c>
      <c r="C230" s="42">
        <f t="shared" si="3"/>
        <v>5.6472529684119692</v>
      </c>
    </row>
    <row r="231" spans="1:3" ht="22.5" customHeight="1" x14ac:dyDescent="0.2">
      <c r="A231" s="36">
        <v>40878</v>
      </c>
      <c r="B231" s="35">
        <v>38.073884913272778</v>
      </c>
      <c r="C231" s="42">
        <f t="shared" si="3"/>
        <v>5.5957436569791428</v>
      </c>
    </row>
    <row r="232" spans="1:3" ht="22.5" customHeight="1" x14ac:dyDescent="0.2">
      <c r="A232" s="36">
        <v>40909</v>
      </c>
      <c r="B232" s="35">
        <v>38.438487823684397</v>
      </c>
      <c r="C232" s="42">
        <f t="shared" si="3"/>
        <v>5.5426660116615025</v>
      </c>
    </row>
    <row r="233" spans="1:3" ht="22.5" customHeight="1" x14ac:dyDescent="0.2">
      <c r="A233" s="36">
        <v>40940</v>
      </c>
      <c r="B233" s="35">
        <v>38.818156970063434</v>
      </c>
      <c r="C233" s="42">
        <f t="shared" si="3"/>
        <v>5.4884548013009864</v>
      </c>
    </row>
    <row r="234" spans="1:3" ht="22.5" customHeight="1" x14ac:dyDescent="0.2">
      <c r="A234" s="36">
        <v>40969</v>
      </c>
      <c r="B234" s="35">
        <v>39.276923855271441</v>
      </c>
      <c r="C234" s="42">
        <f t="shared" si="3"/>
        <v>5.4243479144410101</v>
      </c>
    </row>
    <row r="235" spans="1:3" ht="22.5" customHeight="1" x14ac:dyDescent="0.2">
      <c r="A235" s="36">
        <v>41000</v>
      </c>
      <c r="B235" s="35">
        <v>39.721377816310394</v>
      </c>
      <c r="C235" s="42">
        <f t="shared" si="3"/>
        <v>5.3636533200144108</v>
      </c>
    </row>
    <row r="236" spans="1:3" ht="22.5" customHeight="1" x14ac:dyDescent="0.2">
      <c r="A236" s="36">
        <v>41030</v>
      </c>
      <c r="B236" s="35">
        <v>40.126659563834053</v>
      </c>
      <c r="C236" s="42">
        <f t="shared" si="3"/>
        <v>5.309480089192931</v>
      </c>
    </row>
    <row r="237" spans="1:3" ht="22.5" customHeight="1" x14ac:dyDescent="0.2">
      <c r="A237" s="36">
        <v>41061</v>
      </c>
      <c r="B237" s="35">
        <v>40.524408193374008</v>
      </c>
      <c r="C237" s="42">
        <f t="shared" si="3"/>
        <v>5.2573673373183345</v>
      </c>
    </row>
    <row r="238" spans="1:3" ht="22.5" customHeight="1" x14ac:dyDescent="0.2">
      <c r="A238" s="36">
        <v>41091</v>
      </c>
      <c r="B238" s="35">
        <v>40.917636952123722</v>
      </c>
      <c r="C238" s="42">
        <f t="shared" si="3"/>
        <v>5.2068427179527559</v>
      </c>
    </row>
    <row r="239" spans="1:3" ht="22.5" customHeight="1" x14ac:dyDescent="0.2">
      <c r="A239" s="36">
        <v>41122</v>
      </c>
      <c r="B239" s="35">
        <v>41.340998182808292</v>
      </c>
      <c r="C239" s="42">
        <f t="shared" si="3"/>
        <v>5.1535209444603547</v>
      </c>
    </row>
    <row r="240" spans="1:3" ht="22.5" customHeight="1" x14ac:dyDescent="0.2">
      <c r="A240" s="36">
        <v>41153</v>
      </c>
      <c r="B240" s="35">
        <v>41.801271691613039</v>
      </c>
      <c r="C240" s="42">
        <f t="shared" si="3"/>
        <v>5.0967755615613592</v>
      </c>
    </row>
    <row r="241" spans="1:3" ht="22.5" customHeight="1" x14ac:dyDescent="0.2">
      <c r="A241" s="36">
        <v>41183</v>
      </c>
      <c r="B241" s="35">
        <v>42.23367266387806</v>
      </c>
      <c r="C241" s="42">
        <f t="shared" si="3"/>
        <v>5.0445932489840155</v>
      </c>
    </row>
    <row r="242" spans="1:3" ht="22.5" customHeight="1" x14ac:dyDescent="0.2">
      <c r="A242" s="36">
        <v>41214</v>
      </c>
      <c r="B242" s="35">
        <v>42.657787206360993</v>
      </c>
      <c r="C242" s="42">
        <f t="shared" si="3"/>
        <v>4.9944386231133535</v>
      </c>
    </row>
    <row r="243" spans="1:3" ht="22.5" customHeight="1" x14ac:dyDescent="0.2">
      <c r="A243" s="36">
        <v>41244</v>
      </c>
      <c r="B243" s="35">
        <v>43.072108695465111</v>
      </c>
      <c r="C243" s="42">
        <f t="shared" si="3"/>
        <v>4.9463958569186879</v>
      </c>
    </row>
    <row r="244" spans="1:3" ht="22.5" customHeight="1" x14ac:dyDescent="0.2">
      <c r="A244" s="36">
        <v>41275</v>
      </c>
      <c r="B244" s="35">
        <v>43.509782850318729</v>
      </c>
      <c r="C244" s="42">
        <f t="shared" si="3"/>
        <v>4.8966390095058658</v>
      </c>
    </row>
    <row r="245" spans="1:3" ht="22.5" customHeight="1" x14ac:dyDescent="0.2">
      <c r="A245" s="36">
        <v>41306</v>
      </c>
      <c r="B245" s="35">
        <v>43.969303047325099</v>
      </c>
      <c r="C245" s="42">
        <f t="shared" si="3"/>
        <v>4.8454645681030675</v>
      </c>
    </row>
    <row r="246" spans="1:3" ht="22.5" customHeight="1" x14ac:dyDescent="0.2">
      <c r="A246" s="36">
        <v>41334</v>
      </c>
      <c r="B246" s="35">
        <v>44.412250384767312</v>
      </c>
      <c r="C246" s="42">
        <f t="shared" si="3"/>
        <v>4.7971381354067422</v>
      </c>
    </row>
    <row r="247" spans="1:3" ht="22.5" customHeight="1" x14ac:dyDescent="0.2">
      <c r="A247" s="36">
        <v>41365</v>
      </c>
      <c r="B247" s="35">
        <v>44.838624862645368</v>
      </c>
      <c r="C247" s="42">
        <f t="shared" si="3"/>
        <v>4.7515217215658048</v>
      </c>
    </row>
    <row r="248" spans="1:3" ht="22.5" customHeight="1" x14ac:dyDescent="0.2">
      <c r="A248" s="36">
        <v>41395</v>
      </c>
      <c r="B248" s="35">
        <v>45.402102087826961</v>
      </c>
      <c r="C248" s="42">
        <f t="shared" si="3"/>
        <v>4.6925514503242045</v>
      </c>
    </row>
    <row r="249" spans="1:3" ht="22.5" customHeight="1" x14ac:dyDescent="0.2">
      <c r="A249" s="36">
        <v>41426</v>
      </c>
      <c r="B249" s="35">
        <v>46.013037956305929</v>
      </c>
      <c r="C249" s="42">
        <f t="shared" si="3"/>
        <v>4.6302463271891394</v>
      </c>
    </row>
    <row r="250" spans="1:3" ht="22.5" customHeight="1" x14ac:dyDescent="0.2">
      <c r="A250" s="36">
        <v>41456</v>
      </c>
      <c r="B250" s="35">
        <v>46.534329720778743</v>
      </c>
      <c r="C250" s="42">
        <f t="shared" si="3"/>
        <v>4.5783768946147969</v>
      </c>
    </row>
    <row r="251" spans="1:3" ht="22.5" customHeight="1" x14ac:dyDescent="0.2">
      <c r="A251" s="36">
        <v>41487</v>
      </c>
      <c r="B251" s="35">
        <v>47.060894667840152</v>
      </c>
      <c r="C251" s="42">
        <f t="shared" si="3"/>
        <v>4.5271493774977563</v>
      </c>
    </row>
    <row r="252" spans="1:3" ht="22.5" customHeight="1" x14ac:dyDescent="0.2">
      <c r="A252" s="36">
        <v>41518</v>
      </c>
      <c r="B252" s="35">
        <v>47.575406626127617</v>
      </c>
      <c r="C252" s="42">
        <f t="shared" si="3"/>
        <v>4.4781897856233055</v>
      </c>
    </row>
    <row r="253" spans="1:3" ht="22.5" customHeight="1" x14ac:dyDescent="0.2">
      <c r="A253" s="36">
        <v>41548</v>
      </c>
      <c r="B253" s="35">
        <v>48.11779112095482</v>
      </c>
      <c r="C253" s="42">
        <f t="shared" si="3"/>
        <v>4.4277115602511126</v>
      </c>
    </row>
    <row r="254" spans="1:3" ht="22.5" customHeight="1" x14ac:dyDescent="0.2">
      <c r="A254" s="36">
        <v>41579</v>
      </c>
      <c r="B254" s="35">
        <v>48.703114388289173</v>
      </c>
      <c r="C254" s="42">
        <f t="shared" si="3"/>
        <v>4.374498482816306</v>
      </c>
    </row>
    <row r="255" spans="1:3" ht="22.5" customHeight="1" x14ac:dyDescent="0.2">
      <c r="A255" s="36">
        <v>41609</v>
      </c>
      <c r="B255" s="35">
        <v>49.430060273717295</v>
      </c>
      <c r="C255" s="42">
        <f t="shared" si="3"/>
        <v>4.310164681577028</v>
      </c>
    </row>
    <row r="256" spans="1:3" ht="22.5" customHeight="1" x14ac:dyDescent="0.2">
      <c r="A256" s="36">
        <v>41640</v>
      </c>
      <c r="B256" s="35">
        <v>51.878323618423416</v>
      </c>
      <c r="C256" s="42">
        <f t="shared" si="3"/>
        <v>4.1067576039473161</v>
      </c>
    </row>
    <row r="257" spans="1:3" ht="22.5" customHeight="1" x14ac:dyDescent="0.2">
      <c r="A257" s="36">
        <v>41671</v>
      </c>
      <c r="B257" s="35">
        <v>54.535254331278338</v>
      </c>
      <c r="C257" s="42">
        <f t="shared" si="3"/>
        <v>3.9066783975334944</v>
      </c>
    </row>
    <row r="258" spans="1:3" ht="22.5" customHeight="1" x14ac:dyDescent="0.2">
      <c r="A258" s="36">
        <v>41699</v>
      </c>
      <c r="B258" s="35">
        <v>55.862589720008231</v>
      </c>
      <c r="C258" s="42">
        <f t="shared" si="3"/>
        <v>3.8138529034877804</v>
      </c>
    </row>
    <row r="259" spans="1:3" ht="22.5" customHeight="1" x14ac:dyDescent="0.2">
      <c r="A259" s="36">
        <v>41730</v>
      </c>
      <c r="B259" s="35">
        <v>56.823062262931394</v>
      </c>
      <c r="C259" s="42">
        <f t="shared" si="3"/>
        <v>3.7493878632265227</v>
      </c>
    </row>
    <row r="260" spans="1:3" ht="22.5" customHeight="1" x14ac:dyDescent="0.2">
      <c r="A260" s="36">
        <v>41760</v>
      </c>
      <c r="B260" s="35">
        <v>57.884478586836295</v>
      </c>
      <c r="C260" s="42">
        <f t="shared" ref="C260:C318" si="4">+$B$319/B260</f>
        <v>3.6806360738032255</v>
      </c>
    </row>
    <row r="261" spans="1:3" ht="22.5" customHeight="1" x14ac:dyDescent="0.2">
      <c r="A261" s="36">
        <v>41791</v>
      </c>
      <c r="B261" s="35">
        <v>58.756060337551681</v>
      </c>
      <c r="C261" s="42">
        <f t="shared" si="4"/>
        <v>3.6260378721109761</v>
      </c>
    </row>
    <row r="262" spans="1:3" ht="22.5" customHeight="1" x14ac:dyDescent="0.2">
      <c r="A262" s="36">
        <v>41821</v>
      </c>
      <c r="B262" s="35">
        <v>59.547037725841342</v>
      </c>
      <c r="C262" s="42">
        <f t="shared" si="4"/>
        <v>3.5778723532966441</v>
      </c>
    </row>
    <row r="263" spans="1:3" ht="22.5" customHeight="1" x14ac:dyDescent="0.2">
      <c r="A263" s="36">
        <v>41852</v>
      </c>
      <c r="B263" s="35">
        <v>60.518809945740081</v>
      </c>
      <c r="C263" s="42">
        <f t="shared" si="4"/>
        <v>3.5204211746896177</v>
      </c>
    </row>
    <row r="264" spans="1:3" ht="22.5" customHeight="1" x14ac:dyDescent="0.2">
      <c r="A264" s="36">
        <v>41883</v>
      </c>
      <c r="B264" s="35">
        <v>61.48380235945347</v>
      </c>
      <c r="C264" s="42">
        <f t="shared" si="4"/>
        <v>3.4651679275532339</v>
      </c>
    </row>
    <row r="265" spans="1:3" ht="22.5" customHeight="1" x14ac:dyDescent="0.2">
      <c r="A265" s="36">
        <v>41913</v>
      </c>
      <c r="B265" s="35">
        <v>62.237114157824585</v>
      </c>
      <c r="C265" s="42">
        <f t="shared" si="4"/>
        <v>3.4232258819027308</v>
      </c>
    </row>
    <row r="266" spans="1:3" ht="22.5" customHeight="1" x14ac:dyDescent="0.2">
      <c r="A266" s="36">
        <v>41944</v>
      </c>
      <c r="B266" s="35">
        <v>62.805111253796404</v>
      </c>
      <c r="C266" s="42">
        <f t="shared" si="4"/>
        <v>3.3922668990912994</v>
      </c>
    </row>
    <row r="267" spans="1:3" ht="22.5" customHeight="1" x14ac:dyDescent="0.2">
      <c r="A267" s="36">
        <v>41974</v>
      </c>
      <c r="B267" s="35">
        <v>63.403240821703065</v>
      </c>
      <c r="C267" s="42">
        <f t="shared" si="4"/>
        <v>3.3602651416372389</v>
      </c>
    </row>
    <row r="268" spans="1:3" ht="22.5" customHeight="1" x14ac:dyDescent="0.2">
      <c r="A268" s="36">
        <v>42005</v>
      </c>
      <c r="B268" s="35">
        <v>63.530550515627787</v>
      </c>
      <c r="C268" s="42">
        <f t="shared" si="4"/>
        <v>3.3535314627502202</v>
      </c>
    </row>
    <row r="269" spans="1:3" ht="22.5" customHeight="1" x14ac:dyDescent="0.2">
      <c r="A269" s="36">
        <v>42036</v>
      </c>
      <c r="B269" s="35">
        <v>63.688745993285721</v>
      </c>
      <c r="C269" s="42">
        <f t="shared" si="4"/>
        <v>3.3452016785266996</v>
      </c>
    </row>
    <row r="270" spans="1:3" ht="22.5" customHeight="1" x14ac:dyDescent="0.2">
      <c r="A270" s="36">
        <v>42064</v>
      </c>
      <c r="B270" s="35">
        <v>64.313241474135367</v>
      </c>
      <c r="C270" s="42">
        <f t="shared" si="4"/>
        <v>3.3127190469117043</v>
      </c>
    </row>
    <row r="271" spans="1:3" ht="22.5" customHeight="1" x14ac:dyDescent="0.2">
      <c r="A271" s="36">
        <v>42095</v>
      </c>
      <c r="B271" s="35">
        <v>64.792347777899408</v>
      </c>
      <c r="C271" s="42">
        <f t="shared" si="4"/>
        <v>3.2882231823164725</v>
      </c>
    </row>
    <row r="272" spans="1:3" ht="22.5" customHeight="1" x14ac:dyDescent="0.2">
      <c r="A272" s="36">
        <v>42125</v>
      </c>
      <c r="B272" s="35">
        <v>65.752820320822565</v>
      </c>
      <c r="C272" s="42">
        <f t="shared" si="4"/>
        <v>3.2401910512807452</v>
      </c>
    </row>
    <row r="273" spans="1:3" ht="22.5" customHeight="1" x14ac:dyDescent="0.2">
      <c r="A273" s="36">
        <v>42156</v>
      </c>
      <c r="B273" s="35">
        <v>66.617622265352608</v>
      </c>
      <c r="C273" s="42">
        <f t="shared" si="4"/>
        <v>3.1981282542833536</v>
      </c>
    </row>
    <row r="274" spans="1:3" ht="22.5" customHeight="1" x14ac:dyDescent="0.2">
      <c r="A274" s="36">
        <v>42186</v>
      </c>
      <c r="B274" s="35">
        <v>67.575081561082285</v>
      </c>
      <c r="C274" s="42">
        <f t="shared" si="4"/>
        <v>3.1528145446249871</v>
      </c>
    </row>
    <row r="275" spans="1:3" ht="22.5" customHeight="1" x14ac:dyDescent="0.2">
      <c r="A275" s="36">
        <v>42217</v>
      </c>
      <c r="B275" s="35">
        <v>68.540073974795689</v>
      </c>
      <c r="C275" s="42">
        <f t="shared" si="4"/>
        <v>3.1084252998960249</v>
      </c>
    </row>
    <row r="276" spans="1:3" ht="22.5" customHeight="1" x14ac:dyDescent="0.2">
      <c r="A276" s="36">
        <v>42248</v>
      </c>
      <c r="B276" s="35">
        <v>69.465894174993778</v>
      </c>
      <c r="C276" s="42">
        <f t="shared" si="4"/>
        <v>3.066997157818117</v>
      </c>
    </row>
    <row r="277" spans="1:3" s="38" customFormat="1" ht="22.5" customHeight="1" x14ac:dyDescent="0.2">
      <c r="A277" s="36">
        <v>42278</v>
      </c>
      <c r="B277" s="35">
        <v>70.109975762601096</v>
      </c>
      <c r="C277" s="42">
        <f t="shared" si="4"/>
        <v>3.0388214755830596</v>
      </c>
    </row>
    <row r="278" spans="1:3" s="38" customFormat="1" ht="22.5" customHeight="1" x14ac:dyDescent="0.2">
      <c r="A278" s="36">
        <v>42309</v>
      </c>
      <c r="B278" s="39">
        <v>71.512175277853103</v>
      </c>
      <c r="C278" s="42">
        <f t="shared" si="4"/>
        <v>2.9792367407677061</v>
      </c>
    </row>
    <row r="279" spans="1:3" s="38" customFormat="1" ht="22.5" customHeight="1" x14ac:dyDescent="0.2">
      <c r="A279" s="36">
        <v>42339</v>
      </c>
      <c r="B279" s="39">
        <v>74.301150113689374</v>
      </c>
      <c r="C279" s="42">
        <f t="shared" si="4"/>
        <v>2.8674078351950976</v>
      </c>
    </row>
    <row r="280" spans="1:3" s="38" customFormat="1" ht="22.5" customHeight="1" x14ac:dyDescent="0.2">
      <c r="A280" s="36">
        <v>42370</v>
      </c>
      <c r="B280" s="35">
        <v>80.988253623921409</v>
      </c>
      <c r="C280" s="42">
        <f t="shared" si="4"/>
        <v>2.6306493900872456</v>
      </c>
    </row>
    <row r="281" spans="1:3" s="38" customFormat="1" ht="22.5" customHeight="1" x14ac:dyDescent="0.2">
      <c r="A281" s="36">
        <v>42401</v>
      </c>
      <c r="B281" s="35">
        <v>85.037666305117483</v>
      </c>
      <c r="C281" s="42">
        <f t="shared" si="4"/>
        <v>2.5053803715116625</v>
      </c>
    </row>
    <row r="282" spans="1:3" s="38" customFormat="1" ht="22.5" customHeight="1" x14ac:dyDescent="0.2">
      <c r="A282" s="36">
        <v>42430</v>
      </c>
      <c r="B282" s="35">
        <v>87.078570296440319</v>
      </c>
      <c r="C282" s="42">
        <f t="shared" si="4"/>
        <v>2.4466605190543573</v>
      </c>
    </row>
    <row r="283" spans="1:3" s="38" customFormat="1" ht="22.5" customHeight="1" x14ac:dyDescent="0.2">
      <c r="A283" s="36">
        <v>42461</v>
      </c>
      <c r="B283" s="35">
        <v>88.384748850886908</v>
      </c>
      <c r="C283" s="42">
        <f t="shared" si="4"/>
        <v>2.410502974437791</v>
      </c>
    </row>
    <row r="284" spans="1:3" s="38" customFormat="1" ht="22.5" customHeight="1" x14ac:dyDescent="0.2">
      <c r="A284" s="36">
        <v>42491</v>
      </c>
      <c r="B284" s="35">
        <v>91.566599809518848</v>
      </c>
      <c r="C284" s="42">
        <f t="shared" si="4"/>
        <v>2.3267403228164003</v>
      </c>
    </row>
    <row r="285" spans="1:3" s="38" customFormat="1" ht="22.5" customHeight="1" x14ac:dyDescent="0.2">
      <c r="A285" s="36">
        <v>42522</v>
      </c>
      <c r="B285" s="35">
        <v>94.222031203994888</v>
      </c>
      <c r="C285" s="42">
        <f t="shared" si="4"/>
        <v>2.2611664944765795</v>
      </c>
    </row>
    <row r="286" spans="1:3" s="38" customFormat="1" ht="22.5" customHeight="1" x14ac:dyDescent="0.2">
      <c r="A286" s="36">
        <v>42552</v>
      </c>
      <c r="B286" s="35">
        <v>96.766026046502745</v>
      </c>
      <c r="C286" s="42">
        <f t="shared" si="4"/>
        <v>2.2017200530443812</v>
      </c>
    </row>
    <row r="287" spans="1:3" s="38" customFormat="1" ht="22.5" customHeight="1" x14ac:dyDescent="0.2">
      <c r="A287" s="36">
        <v>42583</v>
      </c>
      <c r="B287" s="35">
        <v>97.153090150688755</v>
      </c>
      <c r="C287" s="42">
        <f t="shared" si="4"/>
        <v>2.1929482600043637</v>
      </c>
    </row>
    <row r="288" spans="1:3" s="38" customFormat="1" ht="22.5" customHeight="1" x14ac:dyDescent="0.2">
      <c r="A288" s="36">
        <v>42614</v>
      </c>
      <c r="B288" s="35">
        <v>97.541702511291518</v>
      </c>
      <c r="C288" s="42">
        <f t="shared" si="4"/>
        <v>2.1842114143469757</v>
      </c>
    </row>
    <row r="289" spans="1:3" s="38" customFormat="1" ht="22.5" customHeight="1" x14ac:dyDescent="0.2">
      <c r="A289" s="36">
        <v>42644</v>
      </c>
      <c r="B289" s="35">
        <v>98.126952726359278</v>
      </c>
      <c r="C289" s="42">
        <f t="shared" si="4"/>
        <v>2.1711843084959996</v>
      </c>
    </row>
    <row r="290" spans="1:3" s="38" customFormat="1" ht="22.5" customHeight="1" x14ac:dyDescent="0.2">
      <c r="A290" s="36">
        <v>42675</v>
      </c>
      <c r="B290" s="35">
        <v>99.206349206349216</v>
      </c>
      <c r="C290" s="42">
        <f t="shared" si="4"/>
        <v>2.1475611359999998</v>
      </c>
    </row>
    <row r="291" spans="1:3" s="38" customFormat="1" ht="22.5" customHeight="1" x14ac:dyDescent="0.2">
      <c r="A291" s="36">
        <v>42705</v>
      </c>
      <c r="B291" s="35">
        <v>100.00000000000001</v>
      </c>
      <c r="C291" s="42">
        <f t="shared" si="4"/>
        <v>2.1305169999999998</v>
      </c>
    </row>
    <row r="292" spans="1:3" s="38" customFormat="1" ht="22.5" customHeight="1" x14ac:dyDescent="0.2">
      <c r="A292" s="36">
        <v>42736</v>
      </c>
      <c r="B292" s="35">
        <v>101.5859</v>
      </c>
      <c r="C292" s="42">
        <f t="shared" si="4"/>
        <v>2.0972566074622563</v>
      </c>
    </row>
    <row r="293" spans="1:3" s="38" customFormat="1" ht="22.5" customHeight="1" x14ac:dyDescent="0.2">
      <c r="A293" s="36">
        <v>42767</v>
      </c>
      <c r="B293" s="35">
        <v>103.6859</v>
      </c>
      <c r="C293" s="42">
        <f t="shared" si="4"/>
        <v>2.0547798688153356</v>
      </c>
    </row>
    <row r="294" spans="1:3" s="38" customFormat="1" ht="22.5" customHeight="1" x14ac:dyDescent="0.2">
      <c r="A294" s="36">
        <v>42795</v>
      </c>
      <c r="B294" s="35">
        <v>106.1476</v>
      </c>
      <c r="C294" s="42">
        <f t="shared" si="4"/>
        <v>2.0071268686244439</v>
      </c>
    </row>
    <row r="295" spans="1:3" s="38" customFormat="1" ht="22.5" customHeight="1" x14ac:dyDescent="0.2">
      <c r="A295" s="36">
        <v>42826</v>
      </c>
      <c r="B295" s="35">
        <v>108.9667</v>
      </c>
      <c r="C295" s="42">
        <f t="shared" si="4"/>
        <v>1.9552000748852632</v>
      </c>
    </row>
    <row r="296" spans="1:3" s="38" customFormat="1" ht="22.5" customHeight="1" x14ac:dyDescent="0.2">
      <c r="A296" s="36">
        <v>42856</v>
      </c>
      <c r="B296" s="35">
        <v>110.5301</v>
      </c>
      <c r="C296" s="42">
        <f t="shared" si="4"/>
        <v>1.9275446235912208</v>
      </c>
    </row>
    <row r="297" spans="1:3" s="38" customFormat="1" ht="22.5" customHeight="1" x14ac:dyDescent="0.2">
      <c r="A297" s="36">
        <v>42887</v>
      </c>
      <c r="B297" s="35">
        <v>111.8477</v>
      </c>
      <c r="C297" s="42">
        <f t="shared" si="4"/>
        <v>1.9048375603610983</v>
      </c>
    </row>
    <row r="298" spans="1:3" s="38" customFormat="1" ht="22.5" customHeight="1" x14ac:dyDescent="0.2">
      <c r="A298" s="36">
        <v>42917</v>
      </c>
      <c r="B298" s="35">
        <v>113.7852</v>
      </c>
      <c r="C298" s="42">
        <f t="shared" si="4"/>
        <v>1.8724025620203681</v>
      </c>
    </row>
    <row r="299" spans="1:3" s="38" customFormat="1" ht="22.5" customHeight="1" x14ac:dyDescent="0.2">
      <c r="A299" s="36">
        <v>42948</v>
      </c>
      <c r="B299" s="35">
        <v>115.3819</v>
      </c>
      <c r="C299" s="42">
        <f t="shared" si="4"/>
        <v>1.8464915207671222</v>
      </c>
    </row>
    <row r="300" spans="1:3" s="38" customFormat="1" ht="22.5" customHeight="1" x14ac:dyDescent="0.2">
      <c r="A300" s="36">
        <v>42979</v>
      </c>
      <c r="B300" s="35">
        <v>117.5719</v>
      </c>
      <c r="C300" s="42">
        <f t="shared" si="4"/>
        <v>1.8120971082375976</v>
      </c>
    </row>
    <row r="301" spans="1:3" s="38" customFormat="1" ht="22.5" customHeight="1" x14ac:dyDescent="0.2">
      <c r="A301" s="36">
        <v>43009</v>
      </c>
      <c r="B301" s="35">
        <v>119.3528</v>
      </c>
      <c r="C301" s="42">
        <f t="shared" si="4"/>
        <v>1.7850582474814165</v>
      </c>
    </row>
    <row r="302" spans="1:3" s="38" customFormat="1" ht="22.5" customHeight="1" x14ac:dyDescent="0.2">
      <c r="A302" s="36">
        <v>43040</v>
      </c>
      <c r="B302" s="35">
        <v>120.994</v>
      </c>
      <c r="C302" s="42">
        <f t="shared" si="4"/>
        <v>1.760845165875994</v>
      </c>
    </row>
    <row r="303" spans="1:3" s="38" customFormat="1" ht="22.5" customHeight="1" x14ac:dyDescent="0.2">
      <c r="A303" s="36">
        <v>43070</v>
      </c>
      <c r="B303" s="35">
        <v>124.79559999999999</v>
      </c>
      <c r="C303" s="42">
        <f t="shared" si="4"/>
        <v>1.7072052219789802</v>
      </c>
    </row>
    <row r="304" spans="1:3" ht="22.5" customHeight="1" x14ac:dyDescent="0.2">
      <c r="A304" s="36">
        <v>43101</v>
      </c>
      <c r="B304" s="35">
        <v>126.98869999999999</v>
      </c>
      <c r="C304" s="42">
        <f t="shared" si="4"/>
        <v>1.6777217185466109</v>
      </c>
    </row>
    <row r="305" spans="1:3" ht="22.5" customHeight="1" x14ac:dyDescent="0.2">
      <c r="A305" s="36">
        <v>43132</v>
      </c>
      <c r="B305" s="35">
        <v>130.06059999999999</v>
      </c>
      <c r="C305" s="42">
        <f t="shared" si="4"/>
        <v>1.6380956261927133</v>
      </c>
    </row>
    <row r="306" spans="1:3" ht="22.5" customHeight="1" x14ac:dyDescent="0.2">
      <c r="A306" s="36">
        <v>43160</v>
      </c>
      <c r="B306" s="35">
        <v>133.1054</v>
      </c>
      <c r="C306" s="42">
        <f t="shared" si="4"/>
        <v>1.6006240167566455</v>
      </c>
    </row>
    <row r="307" spans="1:3" ht="22.5" customHeight="1" x14ac:dyDescent="0.2">
      <c r="A307" s="36">
        <v>43191</v>
      </c>
      <c r="B307" s="35">
        <v>136.75120000000001</v>
      </c>
      <c r="C307" s="43">
        <f t="shared" si="4"/>
        <v>1.5579512282159131</v>
      </c>
    </row>
    <row r="308" spans="1:3" ht="22.5" customHeight="1" x14ac:dyDescent="0.2">
      <c r="A308" s="36">
        <v>43221</v>
      </c>
      <c r="B308" s="35">
        <v>139.58930000000001</v>
      </c>
      <c r="C308" s="43">
        <f t="shared" si="4"/>
        <v>1.5262752947396399</v>
      </c>
    </row>
    <row r="309" spans="1:3" ht="22.5" customHeight="1" x14ac:dyDescent="0.2">
      <c r="A309" s="36">
        <v>43252</v>
      </c>
      <c r="B309" s="35">
        <v>144.80529999999999</v>
      </c>
      <c r="C309" s="43">
        <f t="shared" si="4"/>
        <v>1.471297666590933</v>
      </c>
    </row>
    <row r="310" spans="1:3" ht="22.5" customHeight="1" x14ac:dyDescent="0.2">
      <c r="A310" s="36">
        <v>43282</v>
      </c>
      <c r="B310" s="35">
        <v>149.29660000000001</v>
      </c>
      <c r="C310" s="43">
        <f t="shared" si="4"/>
        <v>1.4270365165717103</v>
      </c>
    </row>
    <row r="311" spans="1:3" ht="22.5" customHeight="1" x14ac:dyDescent="0.2">
      <c r="A311" s="40">
        <v>43313</v>
      </c>
      <c r="B311" s="41">
        <v>155.10339999999999</v>
      </c>
      <c r="C311" s="43">
        <f t="shared" si="4"/>
        <v>1.3736107654635554</v>
      </c>
    </row>
    <row r="312" spans="1:3" ht="22.5" customHeight="1" x14ac:dyDescent="0.2">
      <c r="A312" s="36">
        <v>43344</v>
      </c>
      <c r="B312" s="35">
        <v>165.23830000000001</v>
      </c>
      <c r="C312" s="43">
        <f t="shared" si="4"/>
        <v>1.2893602754325117</v>
      </c>
    </row>
    <row r="313" spans="1:3" ht="22.5" customHeight="1" x14ac:dyDescent="0.2">
      <c r="A313" s="36">
        <v>43374</v>
      </c>
      <c r="B313" s="35">
        <v>174.1473</v>
      </c>
      <c r="C313" s="43">
        <f t="shared" si="4"/>
        <v>1.2233993866112194</v>
      </c>
    </row>
    <row r="314" spans="1:3" ht="22.5" customHeight="1" x14ac:dyDescent="0.2">
      <c r="A314" s="36">
        <v>43405</v>
      </c>
      <c r="B314" s="35">
        <v>179.6388</v>
      </c>
      <c r="C314" s="43">
        <f t="shared" si="4"/>
        <v>1.1860004631516132</v>
      </c>
    </row>
    <row r="315" spans="1:3" ht="22.5" customHeight="1" x14ac:dyDescent="0.2">
      <c r="A315" s="36">
        <v>43435</v>
      </c>
      <c r="B315" s="35">
        <v>184.2552</v>
      </c>
      <c r="C315" s="43">
        <f t="shared" si="4"/>
        <v>1.1562859555659759</v>
      </c>
    </row>
    <row r="316" spans="1:3" ht="22.5" customHeight="1" x14ac:dyDescent="0.2">
      <c r="A316" s="36">
        <v>43466</v>
      </c>
      <c r="B316" s="35">
        <v>189.61009999999999</v>
      </c>
      <c r="C316" s="43">
        <f t="shared" si="4"/>
        <v>1.1236305449973394</v>
      </c>
    </row>
    <row r="317" spans="1:3" ht="27.75" customHeight="1" x14ac:dyDescent="0.2">
      <c r="A317" s="36">
        <v>43497</v>
      </c>
      <c r="B317" s="35">
        <v>196.7501</v>
      </c>
      <c r="C317" s="43">
        <f t="shared" si="4"/>
        <v>1.0828543416242229</v>
      </c>
    </row>
    <row r="318" spans="1:3" ht="27.75" customHeight="1" x14ac:dyDescent="0.2">
      <c r="A318" s="36">
        <v>43525</v>
      </c>
      <c r="B318" s="35">
        <v>205.9571</v>
      </c>
      <c r="C318" s="43">
        <f t="shared" si="4"/>
        <v>1.0344469794923312</v>
      </c>
    </row>
    <row r="319" spans="1:3" ht="26.25" customHeight="1" x14ac:dyDescent="0.2">
      <c r="A319" s="36">
        <v>43556</v>
      </c>
      <c r="B319" s="35">
        <v>213.05170000000001</v>
      </c>
      <c r="C319" s="43">
        <f>+$B$319/B319</f>
        <v>1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ESP</vt:lpstr>
      <vt:lpstr>COMPOSICION RUBROS</vt:lpstr>
      <vt:lpstr>EST. EVO PAT NETO</vt:lpstr>
      <vt:lpstr>SOLUCION PROPUESTA</vt:lpstr>
      <vt:lpstr>ipc empalme ipim</vt:lpstr>
      <vt:lpstr>'SOLUCION PROPUESTA'!Área_de_impresión</vt:lpstr>
      <vt:lpstr>'ipc empalme ipim'!Títulos_a_imprimir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2019-07-24T18:51:24Z</cp:lastPrinted>
  <dcterms:created xsi:type="dcterms:W3CDTF">2019-05-21T17:55:10Z</dcterms:created>
  <dcterms:modified xsi:type="dcterms:W3CDTF">2019-07-29T15:25:17Z</dcterms:modified>
</cp:coreProperties>
</file>