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DATOS DE INCIO" sheetId="1" r:id="rId1"/>
    <sheet name="Cálculo AxI" sheetId="2" r:id="rId2"/>
    <sheet name="LIQUIDACION" sheetId="3" r:id="rId3"/>
  </sheets>
  <definedNames/>
  <calcPr fullCalcOnLoad="1"/>
</workbook>
</file>

<file path=xl/sharedStrings.xml><?xml version="1.0" encoding="utf-8"?>
<sst xmlns="http://schemas.openxmlformats.org/spreadsheetml/2006/main" count="219" uniqueCount="146">
  <si>
    <t>Contribuyente: JORGE DIAZ</t>
  </si>
  <si>
    <t>Domicilio Fiscal: Avda Corrientes 4115 - CABA</t>
  </si>
  <si>
    <t xml:space="preserve">  </t>
  </si>
  <si>
    <t>Actividad Agropecuaria de invernada</t>
  </si>
  <si>
    <t>Locación de inmuebles - CABA</t>
  </si>
  <si>
    <t>Relación de dependencia UBA - rentada</t>
  </si>
  <si>
    <t>3ra categoría</t>
  </si>
  <si>
    <t>1ra categoría</t>
  </si>
  <si>
    <t>4ta categoría</t>
  </si>
  <si>
    <t>Inversiones financieras</t>
  </si>
  <si>
    <t>2da categoría</t>
  </si>
  <si>
    <t>Cargas de familia:</t>
  </si>
  <si>
    <t>2 hijos menores de edad- estudiantes</t>
  </si>
  <si>
    <t>Cónyuge</t>
  </si>
  <si>
    <t>INDICES IPC</t>
  </si>
  <si>
    <t xml:space="preserve">Actividad económica = </t>
  </si>
  <si>
    <t>Explotación Unipersonal de venta de electromesticos</t>
  </si>
  <si>
    <t>IPC 12/2019</t>
  </si>
  <si>
    <t>Se adjunta Papeles de trabajo de la DDJJ de Ganancias PF 2018</t>
  </si>
  <si>
    <t>Departamento de Palermo - CABA</t>
  </si>
  <si>
    <t>Departamento en Mar del Plata</t>
  </si>
  <si>
    <t>Campo en Trenel</t>
  </si>
  <si>
    <t>Bienes de uso del Campo</t>
  </si>
  <si>
    <t>Existencia final hacienda</t>
  </si>
  <si>
    <t>casa.habitación</t>
  </si>
  <si>
    <t>recreo</t>
  </si>
  <si>
    <t>Bienes de Cambio  Comercio CABA</t>
  </si>
  <si>
    <t>Bienes de uso actividad comercial CABA</t>
  </si>
  <si>
    <t xml:space="preserve">Saldo caja </t>
  </si>
  <si>
    <t>Moneda extranjera dólares</t>
  </si>
  <si>
    <t>Autónomos incluye intereses</t>
  </si>
  <si>
    <t>Tarjeta de crédito VISA</t>
  </si>
  <si>
    <t>Tarjeta de crédito Mastercard</t>
  </si>
  <si>
    <t>Proveedores</t>
  </si>
  <si>
    <t>Proveedores de vacuna</t>
  </si>
  <si>
    <t>Prestamo personal - Banco Nacion</t>
  </si>
  <si>
    <t>Salario  y cargas sociales 12/2018 - empleados de comercio</t>
  </si>
  <si>
    <t>Salarios y cargas sociales 12/2018 . Empleados campo</t>
  </si>
  <si>
    <t>AJUSTE ESTATICO</t>
  </si>
  <si>
    <t>ACTIVO</t>
  </si>
  <si>
    <t>PASIVO</t>
  </si>
  <si>
    <t>Otra categ.</t>
  </si>
  <si>
    <t>No computable. Inmueble (Art.106 a LIG)</t>
  </si>
  <si>
    <t>Computable bienes de cambio</t>
  </si>
  <si>
    <t>Computable</t>
  </si>
  <si>
    <t>Deudores por ventas</t>
  </si>
  <si>
    <t>Subtotal</t>
  </si>
  <si>
    <t>Venta Tractor Campo</t>
  </si>
  <si>
    <t>ACTIVO COMPUTABLE</t>
  </si>
  <si>
    <t>computable Art. 106 b) LIG</t>
  </si>
  <si>
    <t>Pasivo no computable</t>
  </si>
  <si>
    <t>Tarjeta de crédito VISA-consumos personales</t>
  </si>
  <si>
    <t>Tarjeta de crédito Mastercard . Consumos personales</t>
  </si>
  <si>
    <t>PASIVO COMPUTABLE</t>
  </si>
  <si>
    <t>ACTIVO COMPUTABLE -PASIVO COMPUTABLE</t>
  </si>
  <si>
    <t>Diferencia</t>
  </si>
  <si>
    <t>Capital expuesto ajustado</t>
  </si>
  <si>
    <t>AJUSTE ESTATICO NEGATIVO</t>
  </si>
  <si>
    <t>Salario  y cargas sociales 12/2018 - comercio</t>
  </si>
  <si>
    <t xml:space="preserve">Salarios y cargas sociales 12/2018 - Campo </t>
  </si>
  <si>
    <t>AJUSTE DINAMICO POSITIVO</t>
  </si>
  <si>
    <t>03/2019 - Compra silo - Campo</t>
  </si>
  <si>
    <t>Saldo a favor de IVA</t>
  </si>
  <si>
    <t>AJUSTE DINAMICO NEGATIVO</t>
  </si>
  <si>
    <t xml:space="preserve">06/2019 - Donación tía </t>
  </si>
  <si>
    <t>DETERMINACION DE LA RENTA PF 2019</t>
  </si>
  <si>
    <t>RENTA 1ra</t>
  </si>
  <si>
    <t>Renta 2da</t>
  </si>
  <si>
    <t>Renta 3ra</t>
  </si>
  <si>
    <t>Renta 4°</t>
  </si>
  <si>
    <t>Detalle</t>
  </si>
  <si>
    <t>Locación Dpto Palermo</t>
  </si>
  <si>
    <t>Dpto Mar del Plata</t>
  </si>
  <si>
    <t xml:space="preserve">Valor locativo Presunto </t>
  </si>
  <si>
    <t>$ 120.000 anual y ejerce opción deduccion presunta Art. 89 LIG</t>
  </si>
  <si>
    <t>Gasto presunto 5% s/ RB</t>
  </si>
  <si>
    <t>Amortización Mar del Plata</t>
  </si>
  <si>
    <t>Amortización Palermo</t>
  </si>
  <si>
    <t>Renta Neta</t>
  </si>
  <si>
    <t>Ingresos Campos</t>
  </si>
  <si>
    <t>Costo Campos</t>
  </si>
  <si>
    <t>Ingresos Comercio</t>
  </si>
  <si>
    <t>Costo Comercio</t>
  </si>
  <si>
    <t>Gastos Operativos Campos</t>
  </si>
  <si>
    <t>Amortización Bienes de Uso</t>
  </si>
  <si>
    <t>Gastos Operativos Comercio</t>
  </si>
  <si>
    <t>Actualización amortizacion Silo</t>
  </si>
  <si>
    <t>Actualizacion Amortización Controladores</t>
  </si>
  <si>
    <t>Amortización Bienes de Uso comercio</t>
  </si>
  <si>
    <t>Sueldo Universidad</t>
  </si>
  <si>
    <t>Pérdida Novillos robados</t>
  </si>
  <si>
    <t>SUMATORIA RENTA NETA 4 CATEGORIAS</t>
  </si>
  <si>
    <t>AJUSTE POR INFLACIÓN</t>
  </si>
  <si>
    <t>DEDUCIONES GENERALES</t>
  </si>
  <si>
    <t>DATOS ADICIONALES</t>
  </si>
  <si>
    <t>Debitos de tarjeta visa anual</t>
  </si>
  <si>
    <t>Debitos de tarjeta mastercard</t>
  </si>
  <si>
    <t>Medicina Prepaga</t>
  </si>
  <si>
    <t>Seguro de Vida</t>
  </si>
  <si>
    <t>Domestica</t>
  </si>
  <si>
    <t>Limite  12000</t>
  </si>
  <si>
    <t>Limite 85848,99</t>
  </si>
  <si>
    <t xml:space="preserve"> Diferencia</t>
  </si>
  <si>
    <t>Monto consumido</t>
  </si>
  <si>
    <t>Minimo no imponible -  Art. 30 a) LIG</t>
  </si>
  <si>
    <t>2 hijos</t>
  </si>
  <si>
    <t>c/u  40.361,43</t>
  </si>
  <si>
    <t>Monto Consumido = PN inicio + Resultado - PN Cierre + Rentas exenta +/- Ajuste</t>
  </si>
  <si>
    <t>PN Inicio</t>
  </si>
  <si>
    <t>Resultado</t>
  </si>
  <si>
    <t>PN Cierre</t>
  </si>
  <si>
    <t>Computable a cotiz. De compra 12/2018</t>
  </si>
  <si>
    <t>Moneda extranjera dólares. Cotiz. $35 c/U$S</t>
  </si>
  <si>
    <t>Banco Galicia</t>
  </si>
  <si>
    <t xml:space="preserve"> p/ mudanza</t>
  </si>
  <si>
    <t>Renta No computable</t>
  </si>
  <si>
    <t>CALCULO DE IMPUESTO CEDULAR</t>
  </si>
  <si>
    <t xml:space="preserve">Intereses Plazo Fijo UVA </t>
  </si>
  <si>
    <t>Letes</t>
  </si>
  <si>
    <t>Art. 95 LIG</t>
  </si>
  <si>
    <t>Deduccion especial Art. 100 LIG</t>
  </si>
  <si>
    <t>Renta financiera</t>
  </si>
  <si>
    <t>Dif. Seguro de vida</t>
  </si>
  <si>
    <t>Dif. Domestico</t>
  </si>
  <si>
    <t>Renta Neta 3ra</t>
  </si>
  <si>
    <t xml:space="preserve">12/2019 - Monto Consumido </t>
  </si>
  <si>
    <t xml:space="preserve">IPC </t>
  </si>
  <si>
    <t xml:space="preserve">Diferencia  </t>
  </si>
  <si>
    <t>AJUSTE ESTATICCO NEGATIVO</t>
  </si>
  <si>
    <t>AJUSTE DINAMINCO NEGATIVO</t>
  </si>
  <si>
    <t>Resultado neto sujeto a impuesto</t>
  </si>
  <si>
    <t>Impuesto determinado</t>
  </si>
  <si>
    <r>
      <t xml:space="preserve"> </t>
    </r>
    <r>
      <rPr>
        <b/>
        <sz val="11"/>
        <color indexed="8"/>
        <rFont val="Calibri"/>
        <family val="2"/>
      </rPr>
      <t>sexto</t>
    </r>
  </si>
  <si>
    <t>3275300 - 415.300 =</t>
  </si>
  <si>
    <t>dividido 12</t>
  </si>
  <si>
    <t>Limite 5%  GN</t>
  </si>
  <si>
    <t>(700.000+80.000-50,000)</t>
  </si>
  <si>
    <t xml:space="preserve"> Porque el activo es mayor al pasivo</t>
  </si>
  <si>
    <t xml:space="preserve"> ( Para hacer el ajuste dinámico)</t>
  </si>
  <si>
    <t>Resultado Ejercicio</t>
  </si>
  <si>
    <t>Ajuste por inflacion</t>
  </si>
  <si>
    <t>Monto Consumido  Final = PN inicio + Resultado - PN Cierre + Rentas exenta +/- Ajuste con AxI Incluido</t>
  </si>
  <si>
    <t>( 6.008.150,40 -217.848,99)</t>
  </si>
  <si>
    <t>Deducciones Personales- Art. 30 LIG</t>
  </si>
  <si>
    <t>Deducción especial- Art. 30 c) LIG</t>
  </si>
  <si>
    <t>AxI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</si>
</sst>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2C0A]dddd\,\ d\ &quot;de&quot;\ mmmm\ &quot;de&quot;\ 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0" fontId="0" fillId="0" borderId="0" xfId="0" applyAlignment="1">
      <alignment horizontal="left"/>
    </xf>
    <xf numFmtId="4" fontId="42" fillId="0" borderId="0" xfId="0" applyNumberFormat="1" applyFont="1" applyAlignment="1">
      <alignment horizontal="left"/>
    </xf>
    <xf numFmtId="9" fontId="0" fillId="0" borderId="0" xfId="0" applyNumberFormat="1" applyAlignment="1">
      <alignment/>
    </xf>
    <xf numFmtId="9" fontId="42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 horizontal="center"/>
    </xf>
    <xf numFmtId="0" fontId="46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4" fontId="44" fillId="0" borderId="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4" fontId="42" fillId="0" borderId="0" xfId="0" applyNumberFormat="1" applyFont="1" applyAlignment="1">
      <alignment/>
    </xf>
    <xf numFmtId="14" fontId="42" fillId="0" borderId="10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16" fontId="0" fillId="0" borderId="0" xfId="0" applyNumberFormat="1" applyAlignment="1">
      <alignment/>
    </xf>
    <xf numFmtId="16" fontId="0" fillId="0" borderId="0" xfId="0" applyNumberFormat="1" applyAlignment="1">
      <alignment horizontal="center"/>
    </xf>
    <xf numFmtId="0" fontId="47" fillId="0" borderId="0" xfId="0" applyFont="1" applyAlignment="1">
      <alignment/>
    </xf>
    <xf numFmtId="0" fontId="42" fillId="0" borderId="0" xfId="0" applyFont="1" applyAlignment="1">
      <alignment horizontal="right"/>
    </xf>
    <xf numFmtId="4" fontId="46" fillId="0" borderId="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left"/>
    </xf>
    <xf numFmtId="4" fontId="0" fillId="0" borderId="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zoomScalePageLayoutView="0" workbookViewId="0" topLeftCell="A16">
      <selection activeCell="G65" sqref="G65"/>
    </sheetView>
  </sheetViews>
  <sheetFormatPr defaultColWidth="11.421875" defaultRowHeight="15"/>
  <cols>
    <col min="4" max="4" width="20.57421875" style="0" customWidth="1"/>
    <col min="5" max="5" width="11.7109375" style="0" bestFit="1" customWidth="1"/>
    <col min="6" max="6" width="15.8515625" style="0" customWidth="1"/>
    <col min="7" max="7" width="15.57421875" style="0" customWidth="1"/>
    <col min="8" max="9" width="11.7109375" style="0" bestFit="1" customWidth="1"/>
  </cols>
  <sheetData>
    <row r="2" ht="15">
      <c r="A2" s="1" t="s">
        <v>0</v>
      </c>
    </row>
    <row r="3" ht="15">
      <c r="A3" s="1" t="s">
        <v>1</v>
      </c>
    </row>
    <row r="5" spans="1:7" ht="15">
      <c r="A5" s="3" t="s">
        <v>15</v>
      </c>
      <c r="C5" s="1" t="s">
        <v>16</v>
      </c>
      <c r="G5" t="s">
        <v>6</v>
      </c>
    </row>
    <row r="6" spans="1:7" ht="15">
      <c r="A6" t="s">
        <v>2</v>
      </c>
      <c r="C6" s="1" t="s">
        <v>3</v>
      </c>
      <c r="G6" t="s">
        <v>6</v>
      </c>
    </row>
    <row r="7" spans="1:7" ht="15">
      <c r="A7" t="s">
        <v>2</v>
      </c>
      <c r="C7" s="1" t="s">
        <v>4</v>
      </c>
      <c r="G7" t="s">
        <v>7</v>
      </c>
    </row>
    <row r="8" spans="3:7" ht="15">
      <c r="C8" s="1" t="s">
        <v>5</v>
      </c>
      <c r="G8" t="s">
        <v>8</v>
      </c>
    </row>
    <row r="9" spans="3:7" ht="15">
      <c r="C9" s="1" t="s">
        <v>9</v>
      </c>
      <c r="G9" t="s">
        <v>10</v>
      </c>
    </row>
    <row r="11" spans="1:3" ht="15">
      <c r="A11" s="3" t="s">
        <v>11</v>
      </c>
      <c r="C11" s="2" t="s">
        <v>13</v>
      </c>
    </row>
    <row r="12" ht="15">
      <c r="C12" s="2" t="s">
        <v>12</v>
      </c>
    </row>
    <row r="13" ht="15">
      <c r="C13" s="2"/>
    </row>
    <row r="14" spans="1:3" ht="15">
      <c r="A14" s="1" t="s">
        <v>73</v>
      </c>
      <c r="C14" s="2" t="s">
        <v>74</v>
      </c>
    </row>
    <row r="16" ht="15">
      <c r="A16" s="3" t="s">
        <v>14</v>
      </c>
    </row>
    <row r="17" spans="2:3" ht="15">
      <c r="B17" s="4">
        <v>43435</v>
      </c>
      <c r="C17">
        <v>184.2552</v>
      </c>
    </row>
    <row r="18" spans="2:3" ht="15">
      <c r="B18" s="4">
        <v>43466</v>
      </c>
      <c r="C18">
        <v>189.6101</v>
      </c>
    </row>
    <row r="19" spans="2:3" ht="15">
      <c r="B19" s="4">
        <v>43497</v>
      </c>
      <c r="C19">
        <v>196.7501</v>
      </c>
    </row>
    <row r="20" spans="2:3" ht="15">
      <c r="B20" s="4">
        <v>43525</v>
      </c>
      <c r="C20">
        <v>205.9571</v>
      </c>
    </row>
    <row r="21" spans="2:3" ht="15">
      <c r="B21" s="4">
        <v>43556</v>
      </c>
      <c r="C21">
        <v>213.0517</v>
      </c>
    </row>
    <row r="22" spans="2:7" ht="15">
      <c r="B22" s="4">
        <v>43586</v>
      </c>
      <c r="C22">
        <v>219.5691</v>
      </c>
      <c r="E22" s="1" t="s">
        <v>17</v>
      </c>
      <c r="F22" s="7">
        <v>283.4442</v>
      </c>
      <c r="G22" s="11">
        <f>283.4442/184.2552</f>
        <v>1.5383240201633388</v>
      </c>
    </row>
    <row r="23" spans="2:6" ht="15">
      <c r="B23" s="4">
        <v>43617</v>
      </c>
      <c r="C23">
        <v>225.537</v>
      </c>
      <c r="F23" s="6">
        <v>184.2552</v>
      </c>
    </row>
    <row r="24" spans="2:3" ht="15">
      <c r="B24" s="4">
        <v>43647</v>
      </c>
      <c r="C24">
        <v>230.494</v>
      </c>
    </row>
    <row r="25" spans="2:7" ht="15">
      <c r="B25" s="4">
        <v>43678</v>
      </c>
      <c r="C25">
        <v>239.6077</v>
      </c>
      <c r="E25" s="1" t="s">
        <v>126</v>
      </c>
      <c r="F25" s="7">
        <v>283.4442</v>
      </c>
      <c r="G25" s="34">
        <v>1.14</v>
      </c>
    </row>
    <row r="26" spans="2:6" ht="15">
      <c r="B26" s="4">
        <v>43709</v>
      </c>
      <c r="C26">
        <v>253.7102</v>
      </c>
      <c r="F26" s="6">
        <v>248.1057</v>
      </c>
    </row>
    <row r="27" spans="2:7" ht="15">
      <c r="B27" s="4">
        <v>43739</v>
      </c>
      <c r="C27">
        <v>262.0661</v>
      </c>
      <c r="G27" s="10"/>
    </row>
    <row r="28" spans="2:3" ht="15">
      <c r="B28" s="4">
        <v>43770</v>
      </c>
      <c r="C28">
        <v>273.2158</v>
      </c>
    </row>
    <row r="29" spans="2:4" ht="15">
      <c r="B29" s="4">
        <v>43800</v>
      </c>
      <c r="C29" s="5">
        <v>283.4442</v>
      </c>
      <c r="D29" s="13"/>
    </row>
    <row r="30" spans="3:4" ht="15.75">
      <c r="C30" s="17">
        <f>SUM(C17:C29)</f>
        <v>2977.2682999999997</v>
      </c>
      <c r="D30" t="s">
        <v>134</v>
      </c>
    </row>
    <row r="31" ht="15.75">
      <c r="C31" s="17"/>
    </row>
    <row r="32" ht="15">
      <c r="A32" s="3" t="s">
        <v>18</v>
      </c>
    </row>
    <row r="33" ht="15">
      <c r="A33" s="3"/>
    </row>
    <row r="34" spans="1:7" ht="15">
      <c r="A34" s="1"/>
      <c r="E34" s="31">
        <v>43465</v>
      </c>
      <c r="G34" s="32">
        <v>43830</v>
      </c>
    </row>
    <row r="35" spans="1:7" ht="15">
      <c r="A35" t="s">
        <v>19</v>
      </c>
      <c r="E35" s="8">
        <v>500000</v>
      </c>
      <c r="F35" t="s">
        <v>24</v>
      </c>
      <c r="G35" s="8">
        <v>500000</v>
      </c>
    </row>
    <row r="36" spans="1:7" ht="15">
      <c r="A36" t="s">
        <v>20</v>
      </c>
      <c r="E36" s="8">
        <v>300000</v>
      </c>
      <c r="F36" t="s">
        <v>25</v>
      </c>
      <c r="G36" s="8">
        <v>300000</v>
      </c>
    </row>
    <row r="37" spans="1:7" ht="15">
      <c r="A37" t="s">
        <v>21</v>
      </c>
      <c r="E37" s="8">
        <v>1000000</v>
      </c>
      <c r="G37" s="8">
        <v>1000000</v>
      </c>
    </row>
    <row r="38" spans="1:8" ht="15">
      <c r="A38" t="s">
        <v>22</v>
      </c>
      <c r="E38" s="8">
        <v>700000</v>
      </c>
      <c r="G38" s="8">
        <v>730000</v>
      </c>
      <c r="H38" t="s">
        <v>136</v>
      </c>
    </row>
    <row r="39" spans="1:7" ht="15">
      <c r="A39" t="s">
        <v>23</v>
      </c>
      <c r="E39" s="8">
        <v>1150000</v>
      </c>
      <c r="G39" s="8">
        <v>1350000</v>
      </c>
    </row>
    <row r="40" spans="1:7" ht="15">
      <c r="A40" t="s">
        <v>26</v>
      </c>
      <c r="E40" s="8">
        <v>800000</v>
      </c>
      <c r="G40" s="8">
        <v>1000000</v>
      </c>
    </row>
    <row r="41" spans="1:7" ht="15">
      <c r="A41" t="s">
        <v>27</v>
      </c>
      <c r="E41" s="8">
        <v>50000</v>
      </c>
      <c r="G41" s="8">
        <v>50000</v>
      </c>
    </row>
    <row r="42" spans="1:7" ht="15">
      <c r="A42" t="s">
        <v>113</v>
      </c>
      <c r="E42" s="8">
        <v>0</v>
      </c>
      <c r="G42" s="8">
        <v>210000</v>
      </c>
    </row>
    <row r="43" spans="1:7" ht="15">
      <c r="A43" t="s">
        <v>45</v>
      </c>
      <c r="E43" s="8">
        <v>120000</v>
      </c>
      <c r="G43" s="8">
        <v>165000</v>
      </c>
    </row>
    <row r="44" spans="1:7" ht="15">
      <c r="A44" t="s">
        <v>112</v>
      </c>
      <c r="E44" s="8">
        <f>30000*35</f>
        <v>1050000</v>
      </c>
      <c r="G44" s="8">
        <v>1050000</v>
      </c>
    </row>
    <row r="45" spans="1:7" ht="15">
      <c r="A45" t="s">
        <v>62</v>
      </c>
      <c r="E45" s="8">
        <v>25300</v>
      </c>
      <c r="G45" s="8">
        <v>0</v>
      </c>
    </row>
    <row r="46" spans="1:7" ht="15">
      <c r="A46" t="s">
        <v>28</v>
      </c>
      <c r="E46" s="14">
        <v>80000</v>
      </c>
      <c r="G46" s="14">
        <v>50000</v>
      </c>
    </row>
    <row r="47" spans="4:7" ht="15">
      <c r="D47" s="1" t="s">
        <v>39</v>
      </c>
      <c r="E47" s="8">
        <f>SUM(E35:E46)</f>
        <v>5775300</v>
      </c>
      <c r="G47" s="8">
        <f>SUM(G35:G46)</f>
        <v>6405000</v>
      </c>
    </row>
    <row r="48" spans="4:5" ht="15">
      <c r="D48" s="1"/>
      <c r="E48" s="8"/>
    </row>
    <row r="50" spans="1:7" ht="15">
      <c r="A50" t="s">
        <v>30</v>
      </c>
      <c r="E50" s="8">
        <v>35000</v>
      </c>
      <c r="G50" s="8">
        <v>75000</v>
      </c>
    </row>
    <row r="51" spans="1:9" ht="15">
      <c r="A51" t="s">
        <v>36</v>
      </c>
      <c r="E51" s="8">
        <v>180000</v>
      </c>
      <c r="G51" s="8">
        <v>230000</v>
      </c>
      <c r="I51" s="38"/>
    </row>
    <row r="52" spans="1:9" ht="15">
      <c r="A52" t="s">
        <v>37</v>
      </c>
      <c r="E52" s="8">
        <v>100000</v>
      </c>
      <c r="G52" s="8">
        <v>120000</v>
      </c>
      <c r="I52" s="9"/>
    </row>
    <row r="53" spans="1:7" ht="15">
      <c r="A53" t="s">
        <v>51</v>
      </c>
      <c r="E53" s="8">
        <v>42000</v>
      </c>
      <c r="G53" s="8">
        <v>40000</v>
      </c>
    </row>
    <row r="54" spans="1:7" ht="15">
      <c r="A54" t="s">
        <v>52</v>
      </c>
      <c r="E54" s="8">
        <v>51000</v>
      </c>
      <c r="G54" s="8">
        <v>62000</v>
      </c>
    </row>
    <row r="55" spans="1:9" ht="15">
      <c r="A55" t="s">
        <v>33</v>
      </c>
      <c r="E55" s="8">
        <v>85300</v>
      </c>
      <c r="G55" s="8">
        <v>160000</v>
      </c>
      <c r="H55" s="8"/>
      <c r="I55" s="5"/>
    </row>
    <row r="56" spans="1:9" ht="15">
      <c r="A56" t="s">
        <v>34</v>
      </c>
      <c r="E56" s="8">
        <v>15000</v>
      </c>
      <c r="G56" s="8">
        <v>18000</v>
      </c>
      <c r="I56" s="9"/>
    </row>
    <row r="57" spans="1:7" ht="15">
      <c r="A57" t="s">
        <v>35</v>
      </c>
      <c r="E57" s="14">
        <v>75000</v>
      </c>
      <c r="F57" t="s">
        <v>114</v>
      </c>
      <c r="G57" s="14">
        <v>75000</v>
      </c>
    </row>
    <row r="58" spans="4:7" ht="15">
      <c r="D58" s="1" t="s">
        <v>40</v>
      </c>
      <c r="E58" s="8">
        <f>SUM(E50:E57)</f>
        <v>583300</v>
      </c>
      <c r="G58" s="8">
        <f>SUM(G50:G57)</f>
        <v>780000</v>
      </c>
    </row>
    <row r="59" spans="4:7" ht="15">
      <c r="D59" s="1"/>
      <c r="E59" s="8"/>
      <c r="G59" s="8"/>
    </row>
    <row r="60" spans="4:7" ht="15">
      <c r="D60" s="1"/>
      <c r="E60">
        <v>5775300</v>
      </c>
      <c r="G60">
        <v>6405000</v>
      </c>
    </row>
    <row r="61" spans="4:7" ht="15">
      <c r="D61" s="1"/>
      <c r="E61" s="38">
        <v>-583300</v>
      </c>
      <c r="G61" s="5">
        <v>-780000</v>
      </c>
    </row>
    <row r="62" spans="4:7" ht="15">
      <c r="D62" s="1" t="s">
        <v>108</v>
      </c>
      <c r="E62" s="9">
        <f>SUM(E60:E61)</f>
        <v>5192000</v>
      </c>
      <c r="F62" s="39" t="s">
        <v>110</v>
      </c>
      <c r="G62" s="9">
        <f>SUM(G60:G61)</f>
        <v>5625000</v>
      </c>
    </row>
    <row r="63" spans="4:7" ht="15">
      <c r="D63" s="1"/>
      <c r="E63" s="8"/>
      <c r="G63" s="8"/>
    </row>
    <row r="65" ht="15">
      <c r="A65" s="3" t="s">
        <v>94</v>
      </c>
    </row>
    <row r="67" spans="1:5" ht="15">
      <c r="A67" t="s">
        <v>95</v>
      </c>
      <c r="E67" s="8">
        <v>465700</v>
      </c>
    </row>
    <row r="68" spans="1:5" ht="15">
      <c r="A68" t="s">
        <v>96</v>
      </c>
      <c r="E68" s="8">
        <v>612000</v>
      </c>
    </row>
    <row r="69" spans="1:5" ht="15">
      <c r="A69" t="s">
        <v>97</v>
      </c>
      <c r="E69" s="8">
        <v>120000</v>
      </c>
    </row>
    <row r="70" spans="1:5" ht="15">
      <c r="A70" t="s">
        <v>98</v>
      </c>
      <c r="E70" s="8">
        <v>25000</v>
      </c>
    </row>
    <row r="71" spans="1:5" ht="15">
      <c r="A71" t="s">
        <v>99</v>
      </c>
      <c r="E71" s="14">
        <v>180000</v>
      </c>
    </row>
    <row r="72" ht="15">
      <c r="E72" s="8">
        <f>SUM(E67:E71)</f>
        <v>1402700</v>
      </c>
    </row>
    <row r="74" ht="15">
      <c r="A74" s="3" t="s">
        <v>116</v>
      </c>
    </row>
    <row r="76" spans="1:5" ht="15">
      <c r="A76" t="s">
        <v>117</v>
      </c>
      <c r="D76" s="8">
        <f>5400+6700+7600</f>
        <v>19700</v>
      </c>
      <c r="E76" t="s">
        <v>119</v>
      </c>
    </row>
    <row r="77" spans="1:5" ht="15">
      <c r="A77" t="s">
        <v>118</v>
      </c>
      <c r="D77" s="14">
        <v>150000</v>
      </c>
      <c r="E77" t="s">
        <v>119</v>
      </c>
    </row>
    <row r="78" spans="4:5" ht="15">
      <c r="D78" s="9">
        <f>SUM(D76:D77)</f>
        <v>169700</v>
      </c>
      <c r="E78" t="s">
        <v>121</v>
      </c>
    </row>
    <row r="79" spans="1:4" ht="15">
      <c r="A79" t="s">
        <v>120</v>
      </c>
      <c r="D79" s="14">
        <v>-85848.99</v>
      </c>
    </row>
    <row r="80" spans="3:4" ht="15">
      <c r="C80" t="s">
        <v>78</v>
      </c>
      <c r="D80" s="8">
        <f>SUM(D78:D79)</f>
        <v>83851.01</v>
      </c>
    </row>
    <row r="81" spans="3:4" ht="15">
      <c r="C81" s="12">
        <v>0.15</v>
      </c>
      <c r="D81" s="9">
        <f>+D80*0.15</f>
        <v>12577.651499999998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5"/>
  <sheetViews>
    <sheetView zoomScalePageLayoutView="0" workbookViewId="0" topLeftCell="A52">
      <selection activeCell="G63" sqref="G63"/>
    </sheetView>
  </sheetViews>
  <sheetFormatPr defaultColWidth="11.421875" defaultRowHeight="15"/>
  <cols>
    <col min="4" max="4" width="13.8515625" style="0" customWidth="1"/>
    <col min="5" max="5" width="13.7109375" style="0" bestFit="1" customWidth="1"/>
    <col min="6" max="6" width="16.421875" style="0" customWidth="1"/>
    <col min="7" max="7" width="13.00390625" style="0" bestFit="1" customWidth="1"/>
    <col min="10" max="10" width="11.7109375" style="0" bestFit="1" customWidth="1"/>
  </cols>
  <sheetData>
    <row r="2" spans="1:5" ht="15.75">
      <c r="A2" s="17" t="s">
        <v>0</v>
      </c>
      <c r="B2" s="15"/>
      <c r="C2" s="15"/>
      <c r="D2" s="15"/>
      <c r="E2" s="15"/>
    </row>
    <row r="3" spans="1:5" ht="15.75">
      <c r="A3" s="17" t="s">
        <v>1</v>
      </c>
      <c r="B3" s="15"/>
      <c r="C3" s="15"/>
      <c r="D3" s="15"/>
      <c r="E3" s="15"/>
    </row>
    <row r="4" spans="1:9" ht="15.75">
      <c r="A4" s="15"/>
      <c r="B4" s="15"/>
      <c r="C4" s="15"/>
      <c r="D4" s="15"/>
      <c r="E4" s="15"/>
      <c r="F4" s="15"/>
      <c r="G4" s="15"/>
      <c r="H4" s="15"/>
      <c r="I4" s="15"/>
    </row>
    <row r="5" spans="1:9" ht="15.75">
      <c r="A5" s="16" t="s">
        <v>15</v>
      </c>
      <c r="B5" s="15"/>
      <c r="C5" s="17" t="s">
        <v>16</v>
      </c>
      <c r="D5" s="15"/>
      <c r="E5" s="15"/>
      <c r="F5" s="15"/>
      <c r="G5" s="15" t="s">
        <v>6</v>
      </c>
      <c r="H5" s="15"/>
      <c r="I5" s="15"/>
    </row>
    <row r="6" spans="1:9" ht="15.75">
      <c r="A6" s="15" t="s">
        <v>2</v>
      </c>
      <c r="B6" s="15"/>
      <c r="C6" s="17" t="s">
        <v>3</v>
      </c>
      <c r="D6" s="15"/>
      <c r="E6" s="15"/>
      <c r="F6" s="15"/>
      <c r="G6" s="15" t="s">
        <v>6</v>
      </c>
      <c r="H6" s="15"/>
      <c r="I6" s="15"/>
    </row>
    <row r="7" spans="1:9" ht="15.75">
      <c r="A7" s="15"/>
      <c r="B7" s="15"/>
      <c r="C7" s="15"/>
      <c r="D7" s="15"/>
      <c r="E7" s="15"/>
      <c r="F7" s="15"/>
      <c r="G7" s="15"/>
      <c r="H7" s="15"/>
      <c r="I7" s="15"/>
    </row>
    <row r="8" spans="1:9" ht="15.75">
      <c r="A8" s="16" t="s">
        <v>38</v>
      </c>
      <c r="B8" s="15"/>
      <c r="C8" s="15"/>
      <c r="D8" s="15"/>
      <c r="E8" s="15"/>
      <c r="F8" s="15"/>
      <c r="G8" s="15"/>
      <c r="H8" s="15"/>
      <c r="I8" s="15"/>
    </row>
    <row r="9" spans="1:9" ht="15.75">
      <c r="A9" s="15"/>
      <c r="B9" s="15"/>
      <c r="C9" s="15"/>
      <c r="D9" s="24" t="s">
        <v>39</v>
      </c>
      <c r="E9" s="40">
        <v>5775300</v>
      </c>
      <c r="F9" s="15"/>
      <c r="G9" s="15"/>
      <c r="H9" s="15"/>
      <c r="I9" s="15"/>
    </row>
    <row r="10" spans="1:9" ht="15.75">
      <c r="A10" s="15" t="s">
        <v>19</v>
      </c>
      <c r="B10" s="15"/>
      <c r="C10" s="15"/>
      <c r="D10" s="15"/>
      <c r="E10" s="19">
        <v>-500000</v>
      </c>
      <c r="F10" s="15" t="s">
        <v>41</v>
      </c>
      <c r="G10" s="15"/>
      <c r="H10" s="15"/>
      <c r="I10" s="15"/>
    </row>
    <row r="11" spans="1:9" ht="15.75">
      <c r="A11" s="15" t="s">
        <v>20</v>
      </c>
      <c r="B11" s="15"/>
      <c r="C11" s="15"/>
      <c r="D11" s="15"/>
      <c r="E11" s="19">
        <v>-300000</v>
      </c>
      <c r="F11" s="15" t="s">
        <v>41</v>
      </c>
      <c r="G11" s="15"/>
      <c r="H11" s="15"/>
      <c r="I11" s="15"/>
    </row>
    <row r="12" spans="1:9" ht="15.75">
      <c r="A12" s="15" t="s">
        <v>21</v>
      </c>
      <c r="B12" s="15"/>
      <c r="C12" s="15"/>
      <c r="D12" s="15"/>
      <c r="E12" s="19">
        <v>-1000000</v>
      </c>
      <c r="F12" s="15" t="s">
        <v>42</v>
      </c>
      <c r="G12" s="15"/>
      <c r="H12" s="15"/>
      <c r="I12" s="15"/>
    </row>
    <row r="13" spans="1:9" ht="15.75">
      <c r="A13" s="15" t="s">
        <v>22</v>
      </c>
      <c r="B13" s="15"/>
      <c r="C13" s="15"/>
      <c r="D13" s="15"/>
      <c r="E13" s="19">
        <v>-700000</v>
      </c>
      <c r="F13" s="15" t="s">
        <v>42</v>
      </c>
      <c r="G13" s="15"/>
      <c r="H13" s="15"/>
      <c r="I13" s="15"/>
    </row>
    <row r="14" spans="1:9" ht="15.75">
      <c r="A14" s="15" t="s">
        <v>23</v>
      </c>
      <c r="B14" s="15"/>
      <c r="C14" s="15"/>
      <c r="D14" s="15"/>
      <c r="E14" s="19">
        <v>0</v>
      </c>
      <c r="F14" s="15" t="s">
        <v>43</v>
      </c>
      <c r="G14" s="15"/>
      <c r="H14" s="15"/>
      <c r="I14" s="15"/>
    </row>
    <row r="15" spans="1:9" ht="15.75">
      <c r="A15" s="15" t="s">
        <v>26</v>
      </c>
      <c r="B15" s="15"/>
      <c r="C15" s="15"/>
      <c r="D15" s="15"/>
      <c r="E15" s="19">
        <v>0</v>
      </c>
      <c r="F15" s="15" t="s">
        <v>43</v>
      </c>
      <c r="G15" s="15"/>
      <c r="H15" s="15"/>
      <c r="I15" s="15"/>
    </row>
    <row r="16" spans="1:9" ht="15.75">
      <c r="A16" s="15" t="s">
        <v>27</v>
      </c>
      <c r="B16" s="15"/>
      <c r="C16" s="15"/>
      <c r="D16" s="15"/>
      <c r="E16" s="19">
        <v>-50000</v>
      </c>
      <c r="F16" s="15" t="s">
        <v>42</v>
      </c>
      <c r="G16" s="15"/>
      <c r="H16" s="15"/>
      <c r="I16" s="15"/>
    </row>
    <row r="17" spans="1:9" ht="15.75">
      <c r="A17" s="15" t="s">
        <v>45</v>
      </c>
      <c r="B17" s="15"/>
      <c r="C17" s="15"/>
      <c r="D17" s="15"/>
      <c r="E17" s="19">
        <v>0</v>
      </c>
      <c r="F17" s="15" t="s">
        <v>44</v>
      </c>
      <c r="G17" s="15"/>
      <c r="H17" s="15"/>
      <c r="I17" s="15"/>
    </row>
    <row r="18" spans="1:9" ht="15.75">
      <c r="A18" s="15" t="s">
        <v>29</v>
      </c>
      <c r="B18" s="15"/>
      <c r="C18" s="15"/>
      <c r="D18" s="15"/>
      <c r="E18" s="19">
        <v>0</v>
      </c>
      <c r="F18" s="15" t="s">
        <v>111</v>
      </c>
      <c r="G18" s="15"/>
      <c r="H18" s="15"/>
      <c r="I18" s="15"/>
    </row>
    <row r="19" spans="1:9" ht="15.75">
      <c r="A19" s="15" t="s">
        <v>62</v>
      </c>
      <c r="B19" s="15"/>
      <c r="C19" s="15"/>
      <c r="D19" s="15"/>
      <c r="E19" s="19">
        <v>0</v>
      </c>
      <c r="F19" s="15" t="s">
        <v>44</v>
      </c>
      <c r="G19" s="15"/>
      <c r="H19" s="15"/>
      <c r="I19" s="15"/>
    </row>
    <row r="20" spans="1:9" ht="15.75">
      <c r="A20" s="15" t="s">
        <v>28</v>
      </c>
      <c r="B20" s="15"/>
      <c r="C20" s="15"/>
      <c r="D20" s="15"/>
      <c r="E20" s="20">
        <v>0</v>
      </c>
      <c r="F20" s="15" t="s">
        <v>44</v>
      </c>
      <c r="G20" s="15"/>
      <c r="H20" s="15"/>
      <c r="I20" s="15"/>
    </row>
    <row r="21" spans="1:9" ht="15.75">
      <c r="A21" s="15"/>
      <c r="B21" s="15"/>
      <c r="C21" s="15"/>
      <c r="D21" s="15" t="s">
        <v>46</v>
      </c>
      <c r="E21" s="19">
        <f>SUM(E9:E20)</f>
        <v>3225300</v>
      </c>
      <c r="F21" s="15"/>
      <c r="G21" s="15"/>
      <c r="H21" s="15"/>
      <c r="I21" s="15"/>
    </row>
    <row r="22" spans="1:9" ht="15.75">
      <c r="A22" s="15" t="s">
        <v>47</v>
      </c>
      <c r="B22" s="15"/>
      <c r="C22" s="15"/>
      <c r="D22" s="15"/>
      <c r="E22" s="20">
        <v>50000</v>
      </c>
      <c r="F22" s="15"/>
      <c r="G22" s="15"/>
      <c r="H22" s="15"/>
      <c r="I22" s="15"/>
    </row>
    <row r="23" spans="1:9" ht="15.75">
      <c r="A23" s="15"/>
      <c r="B23" s="15"/>
      <c r="C23" s="17" t="s">
        <v>48</v>
      </c>
      <c r="D23" s="17"/>
      <c r="E23" s="18">
        <f>SUM(E21:E22)</f>
        <v>3275300</v>
      </c>
      <c r="F23" s="15"/>
      <c r="G23" s="15"/>
      <c r="H23" s="15"/>
      <c r="I23" s="15"/>
    </row>
    <row r="24" spans="1:9" ht="15.75">
      <c r="A24" s="15"/>
      <c r="B24" s="15"/>
      <c r="C24" s="17"/>
      <c r="D24" s="17"/>
      <c r="E24" s="18"/>
      <c r="F24" s="15"/>
      <c r="G24" s="15"/>
      <c r="H24" s="15"/>
      <c r="I24" s="15"/>
    </row>
    <row r="25" spans="1:9" ht="15.75">
      <c r="A25" s="15"/>
      <c r="B25" s="15"/>
      <c r="C25" s="17"/>
      <c r="D25" s="17"/>
      <c r="E25" s="18"/>
      <c r="F25" s="15"/>
      <c r="G25" s="15"/>
      <c r="H25" s="15"/>
      <c r="I25" s="15"/>
    </row>
    <row r="26" spans="1:9" ht="15.75">
      <c r="A26" s="15"/>
      <c r="B26" s="15"/>
      <c r="C26" s="17"/>
      <c r="D26" s="17"/>
      <c r="E26" s="18"/>
      <c r="F26" s="15"/>
      <c r="G26" s="15"/>
      <c r="H26" s="15"/>
      <c r="I26" s="15"/>
    </row>
    <row r="27" spans="1:9" ht="15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5.75">
      <c r="A28" s="15" t="s">
        <v>30</v>
      </c>
      <c r="B28" s="15"/>
      <c r="C28" s="15"/>
      <c r="D28" s="15"/>
      <c r="E28" s="19">
        <v>35000</v>
      </c>
      <c r="F28" s="15" t="s">
        <v>49</v>
      </c>
      <c r="G28" s="15"/>
      <c r="H28" s="15"/>
      <c r="I28" s="15"/>
    </row>
    <row r="29" spans="1:9" ht="15.75">
      <c r="A29" s="22" t="s">
        <v>58</v>
      </c>
      <c r="B29" s="22"/>
      <c r="C29" s="22"/>
      <c r="D29" s="22"/>
      <c r="E29" s="19">
        <v>180000</v>
      </c>
      <c r="F29" s="15" t="s">
        <v>49</v>
      </c>
      <c r="G29" s="15"/>
      <c r="H29" s="15"/>
      <c r="I29" s="15"/>
    </row>
    <row r="30" spans="1:9" ht="15.75">
      <c r="A30" s="15" t="s">
        <v>59</v>
      </c>
      <c r="B30" s="15"/>
      <c r="C30" s="15"/>
      <c r="D30" s="15"/>
      <c r="E30" s="19">
        <v>100000</v>
      </c>
      <c r="F30" s="15" t="s">
        <v>49</v>
      </c>
      <c r="G30" s="15"/>
      <c r="H30" s="15"/>
      <c r="I30" s="15"/>
    </row>
    <row r="31" spans="1:9" ht="15.75">
      <c r="A31" s="15" t="s">
        <v>31</v>
      </c>
      <c r="B31" s="15"/>
      <c r="C31" s="15"/>
      <c r="D31" s="15"/>
      <c r="E31" s="19">
        <v>0</v>
      </c>
      <c r="F31" s="15" t="s">
        <v>50</v>
      </c>
      <c r="G31" s="15"/>
      <c r="H31" s="15"/>
      <c r="I31" s="15"/>
    </row>
    <row r="32" spans="1:9" ht="15.75">
      <c r="A32" s="15" t="s">
        <v>32</v>
      </c>
      <c r="B32" s="15"/>
      <c r="C32" s="15"/>
      <c r="D32" s="15"/>
      <c r="E32" s="19">
        <v>0</v>
      </c>
      <c r="F32" s="15" t="s">
        <v>50</v>
      </c>
      <c r="G32" s="15"/>
      <c r="H32" s="15"/>
      <c r="I32" s="15"/>
    </row>
    <row r="33" spans="1:9" ht="15.75">
      <c r="A33" s="15" t="s">
        <v>33</v>
      </c>
      <c r="B33" s="15"/>
      <c r="C33" s="15"/>
      <c r="D33" s="15"/>
      <c r="E33" s="19">
        <v>85300</v>
      </c>
      <c r="F33" s="15" t="s">
        <v>49</v>
      </c>
      <c r="G33" s="15"/>
      <c r="H33" s="15"/>
      <c r="I33" s="15"/>
    </row>
    <row r="34" spans="1:9" ht="15.75">
      <c r="A34" s="15" t="s">
        <v>34</v>
      </c>
      <c r="B34" s="15"/>
      <c r="C34" s="15"/>
      <c r="D34" s="15"/>
      <c r="E34" s="19">
        <v>15000</v>
      </c>
      <c r="F34" s="15" t="s">
        <v>49</v>
      </c>
      <c r="G34" s="15"/>
      <c r="H34" s="15"/>
      <c r="I34" s="15"/>
    </row>
    <row r="35" spans="1:9" ht="15.75">
      <c r="A35" s="15" t="s">
        <v>35</v>
      </c>
      <c r="B35" s="15"/>
      <c r="C35" s="15"/>
      <c r="D35" s="15"/>
      <c r="E35" s="20">
        <v>0</v>
      </c>
      <c r="F35" s="15" t="s">
        <v>50</v>
      </c>
      <c r="G35" s="15"/>
      <c r="H35" s="15"/>
      <c r="I35" s="15"/>
    </row>
    <row r="36" spans="1:9" ht="15.75">
      <c r="A36" s="15"/>
      <c r="B36" s="15"/>
      <c r="C36" s="17" t="s">
        <v>53</v>
      </c>
      <c r="D36" s="17"/>
      <c r="E36" s="18">
        <f>SUM(E28:E35)</f>
        <v>415300</v>
      </c>
      <c r="F36" s="17"/>
      <c r="G36" s="15"/>
      <c r="H36" s="15"/>
      <c r="I36" s="15"/>
    </row>
    <row r="37" spans="1:9" ht="15.75">
      <c r="A37" s="15"/>
      <c r="B37" s="15"/>
      <c r="C37" s="15"/>
      <c r="D37" s="15"/>
      <c r="E37" s="15"/>
      <c r="F37" s="15"/>
      <c r="G37" s="15"/>
      <c r="H37" s="15"/>
      <c r="I37" s="15"/>
    </row>
    <row r="38" spans="1:10" ht="15.75">
      <c r="A38" s="15"/>
      <c r="B38" s="15"/>
      <c r="C38" s="15"/>
      <c r="D38" s="15"/>
      <c r="E38" s="15"/>
      <c r="F38" s="15"/>
      <c r="G38" s="15"/>
      <c r="H38" s="15"/>
      <c r="I38" s="15"/>
      <c r="J38" s="8"/>
    </row>
    <row r="39" spans="1:9" ht="15.75">
      <c r="A39" s="15"/>
      <c r="B39" s="15"/>
      <c r="C39" s="17" t="s">
        <v>54</v>
      </c>
      <c r="D39" s="15"/>
      <c r="E39" s="15"/>
      <c r="F39" s="15"/>
      <c r="G39" s="15"/>
      <c r="H39" s="15"/>
      <c r="I39" s="15"/>
    </row>
    <row r="40" spans="1:9" ht="15.75">
      <c r="A40" s="15"/>
      <c r="B40" s="15"/>
      <c r="C40" s="15" t="s">
        <v>133</v>
      </c>
      <c r="D40" s="15"/>
      <c r="E40" s="15"/>
      <c r="F40" s="19">
        <f>3275300-415300</f>
        <v>2860000</v>
      </c>
      <c r="G40" s="15"/>
      <c r="H40" s="15"/>
      <c r="I40" s="15"/>
    </row>
    <row r="41" spans="1:9" ht="15.75">
      <c r="A41" s="15"/>
      <c r="B41" s="15"/>
      <c r="C41" s="15" t="s">
        <v>17</v>
      </c>
      <c r="D41" s="15"/>
      <c r="E41" s="15"/>
      <c r="F41" s="21">
        <v>1.54</v>
      </c>
      <c r="G41" s="17"/>
      <c r="H41" s="15"/>
      <c r="I41" s="15"/>
    </row>
    <row r="42" spans="1:9" ht="15.75">
      <c r="A42" s="15"/>
      <c r="B42" s="15"/>
      <c r="C42" s="17" t="s">
        <v>56</v>
      </c>
      <c r="D42" s="17"/>
      <c r="E42" s="17"/>
      <c r="F42" s="18">
        <f>2860000*1.54</f>
        <v>4404400</v>
      </c>
      <c r="G42" s="15"/>
      <c r="H42" s="15"/>
      <c r="I42" s="15"/>
    </row>
    <row r="43" spans="1:9" ht="15.75">
      <c r="A43" s="15"/>
      <c r="B43" s="15"/>
      <c r="C43" s="15"/>
      <c r="D43" s="15"/>
      <c r="E43" s="15"/>
      <c r="F43" s="19"/>
      <c r="G43" s="15"/>
      <c r="H43" s="15"/>
      <c r="I43" s="15"/>
    </row>
    <row r="44" spans="1:9" ht="15.75">
      <c r="A44" s="15"/>
      <c r="B44" s="15"/>
      <c r="C44" s="17" t="s">
        <v>57</v>
      </c>
      <c r="D44" s="18"/>
      <c r="E44" s="18"/>
      <c r="F44" s="18">
        <f>+F42-F40</f>
        <v>1544400</v>
      </c>
      <c r="G44" s="15" t="s">
        <v>137</v>
      </c>
      <c r="H44" s="15"/>
      <c r="I44" s="15"/>
    </row>
    <row r="45" spans="1:9" ht="15.75">
      <c r="A45" s="15"/>
      <c r="B45" s="15"/>
      <c r="C45" s="15"/>
      <c r="D45" s="15"/>
      <c r="E45" s="15"/>
      <c r="F45" s="15"/>
      <c r="G45" s="15"/>
      <c r="H45" s="15"/>
      <c r="I45" s="15"/>
    </row>
    <row r="46" spans="1:6" ht="15.75">
      <c r="A46" s="15"/>
      <c r="B46" s="15"/>
      <c r="C46" s="15"/>
      <c r="D46" s="15"/>
      <c r="E46" s="15"/>
      <c r="F46" s="15"/>
    </row>
    <row r="47" ht="15.75">
      <c r="A47" s="16" t="s">
        <v>60</v>
      </c>
    </row>
    <row r="48" ht="15.75">
      <c r="B48" s="16"/>
    </row>
    <row r="49" spans="1:7" ht="15.75">
      <c r="A49" s="15" t="s">
        <v>61</v>
      </c>
      <c r="B49" s="15"/>
      <c r="C49" s="15"/>
      <c r="D49" s="18">
        <v>80000</v>
      </c>
      <c r="E49" s="21">
        <v>283.4442</v>
      </c>
      <c r="F49" s="23">
        <f>+E49/E50</f>
        <v>1.3762293215431758</v>
      </c>
      <c r="G49" s="18">
        <f>+D49*F49</f>
        <v>110098.34572345407</v>
      </c>
    </row>
    <row r="50" ht="15">
      <c r="E50">
        <v>205.9571</v>
      </c>
    </row>
    <row r="51" spans="1:7" ht="15.75">
      <c r="A51" t="s">
        <v>125</v>
      </c>
      <c r="D51" s="18">
        <v>5419850.4</v>
      </c>
      <c r="E51" s="7">
        <v>283.4442</v>
      </c>
      <c r="F51" s="35">
        <v>1.14</v>
      </c>
      <c r="G51" s="18">
        <f>+D51*1.14</f>
        <v>6178629.456</v>
      </c>
    </row>
    <row r="52" spans="4:7" ht="15">
      <c r="D52" s="5"/>
      <c r="E52" s="7">
        <v>248.1057</v>
      </c>
      <c r="F52" s="5"/>
      <c r="G52" s="5"/>
    </row>
    <row r="53" spans="4:10" ht="15.75">
      <c r="D53" s="9">
        <f>SUM(D49:D52)</f>
        <v>5499850.4</v>
      </c>
      <c r="E53" s="25"/>
      <c r="F53" s="1"/>
      <c r="G53" s="9">
        <f>SUM(G49:G52)</f>
        <v>6288727.801723454</v>
      </c>
      <c r="I53" s="17" t="s">
        <v>127</v>
      </c>
      <c r="J53" s="18">
        <f>+G53-D53</f>
        <v>788877.4017234538</v>
      </c>
    </row>
    <row r="54" ht="15">
      <c r="E54" s="6"/>
    </row>
    <row r="55" ht="15.75">
      <c r="A55" s="16" t="s">
        <v>63</v>
      </c>
    </row>
    <row r="57" spans="1:10" ht="15.75">
      <c r="A57" s="4" t="s">
        <v>64</v>
      </c>
      <c r="D57" s="18">
        <v>500000</v>
      </c>
      <c r="E57" s="7">
        <v>283.4442</v>
      </c>
      <c r="F57" s="23">
        <f>+E57/E58</f>
        <v>1.2567525505792843</v>
      </c>
      <c r="G57" s="18">
        <f>+D57*F57</f>
        <v>628376.2752896422</v>
      </c>
      <c r="I57" s="17" t="s">
        <v>55</v>
      </c>
      <c r="J57" s="18">
        <f>+G57-D57</f>
        <v>128376.27528964216</v>
      </c>
    </row>
    <row r="58" ht="15">
      <c r="E58" s="6">
        <v>225.537</v>
      </c>
    </row>
    <row r="60" spans="2:5" ht="15.75">
      <c r="B60" t="s">
        <v>128</v>
      </c>
      <c r="E60" s="19">
        <v>-1544400</v>
      </c>
    </row>
    <row r="61" spans="2:5" ht="15.75">
      <c r="B61" t="s">
        <v>60</v>
      </c>
      <c r="E61" s="19">
        <v>788877.4</v>
      </c>
    </row>
    <row r="62" spans="2:5" ht="15.75">
      <c r="B62" t="s">
        <v>129</v>
      </c>
      <c r="E62" s="20">
        <v>-128376.28</v>
      </c>
    </row>
    <row r="63" spans="5:7" ht="15.75">
      <c r="E63" s="18">
        <f>SUM(E60:E62)</f>
        <v>-883898.88</v>
      </c>
      <c r="F63" s="37" t="s">
        <v>132</v>
      </c>
      <c r="G63" s="18">
        <f>+E63/6</f>
        <v>-147316.48</v>
      </c>
    </row>
    <row r="65" ht="15">
      <c r="C65" s="3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3"/>
  <sheetViews>
    <sheetView tabSelected="1" zoomScalePageLayoutView="0" workbookViewId="0" topLeftCell="A27">
      <selection activeCell="C68" sqref="C68"/>
    </sheetView>
  </sheetViews>
  <sheetFormatPr defaultColWidth="11.421875" defaultRowHeight="15"/>
  <cols>
    <col min="2" max="2" width="15.00390625" style="0" customWidth="1"/>
    <col min="3" max="3" width="13.140625" style="0" customWidth="1"/>
    <col min="4" max="4" width="14.8515625" style="0" customWidth="1"/>
    <col min="5" max="5" width="16.140625" style="0" customWidth="1"/>
    <col min="6" max="6" width="15.140625" style="0" customWidth="1"/>
    <col min="7" max="8" width="11.7109375" style="0" bestFit="1" customWidth="1"/>
  </cols>
  <sheetData>
    <row r="2" ht="15">
      <c r="A2" s="1" t="s">
        <v>0</v>
      </c>
    </row>
    <row r="3" ht="15">
      <c r="A3" s="1" t="s">
        <v>1</v>
      </c>
    </row>
    <row r="5" spans="1:7" ht="15">
      <c r="A5" s="3" t="s">
        <v>15</v>
      </c>
      <c r="C5" s="1" t="s">
        <v>16</v>
      </c>
      <c r="G5" t="s">
        <v>6</v>
      </c>
    </row>
    <row r="6" spans="1:7" ht="15">
      <c r="A6" t="s">
        <v>2</v>
      </c>
      <c r="C6" s="1" t="s">
        <v>3</v>
      </c>
      <c r="G6" t="s">
        <v>6</v>
      </c>
    </row>
    <row r="7" spans="1:7" ht="15">
      <c r="A7" t="s">
        <v>2</v>
      </c>
      <c r="C7" s="1" t="s">
        <v>4</v>
      </c>
      <c r="G7" t="s">
        <v>7</v>
      </c>
    </row>
    <row r="8" spans="3:7" ht="15">
      <c r="C8" s="1" t="s">
        <v>5</v>
      </c>
      <c r="G8" t="s">
        <v>8</v>
      </c>
    </row>
    <row r="9" spans="3:7" ht="15">
      <c r="C9" s="1" t="s">
        <v>9</v>
      </c>
      <c r="G9" t="s">
        <v>10</v>
      </c>
    </row>
    <row r="11" ht="15">
      <c r="B11" s="3" t="s">
        <v>65</v>
      </c>
    </row>
    <row r="13" spans="1:6" ht="15.75">
      <c r="A13" s="43" t="s">
        <v>70</v>
      </c>
      <c r="B13" s="44"/>
      <c r="C13" s="26" t="s">
        <v>66</v>
      </c>
      <c r="D13" s="26" t="s">
        <v>67</v>
      </c>
      <c r="E13" s="26" t="s">
        <v>68</v>
      </c>
      <c r="F13" s="26" t="s">
        <v>69</v>
      </c>
    </row>
    <row r="14" spans="1:8" ht="15.75">
      <c r="A14" s="45" t="s">
        <v>71</v>
      </c>
      <c r="B14" s="45"/>
      <c r="C14" s="19">
        <f>25000*4</f>
        <v>100000</v>
      </c>
      <c r="D14" s="19"/>
      <c r="E14" s="19"/>
      <c r="F14" s="19"/>
      <c r="H14" s="19"/>
    </row>
    <row r="15" spans="1:8" ht="15.75">
      <c r="A15" s="15" t="s">
        <v>72</v>
      </c>
      <c r="B15" s="15"/>
      <c r="C15" s="19">
        <f>10000*12</f>
        <v>120000</v>
      </c>
      <c r="D15" s="19"/>
      <c r="E15" s="19"/>
      <c r="F15" s="19"/>
      <c r="H15" s="19"/>
    </row>
    <row r="16" spans="1:8" ht="15.75">
      <c r="A16" s="15" t="s">
        <v>76</v>
      </c>
      <c r="B16" s="15"/>
      <c r="C16" s="19">
        <v>-10000</v>
      </c>
      <c r="D16" s="19"/>
      <c r="E16" s="19"/>
      <c r="F16" s="19"/>
      <c r="H16" s="19"/>
    </row>
    <row r="17" spans="1:8" ht="15.75">
      <c r="A17" s="15" t="s">
        <v>77</v>
      </c>
      <c r="B17" s="15"/>
      <c r="C17" s="19">
        <v>-15000</v>
      </c>
      <c r="D17" s="19"/>
      <c r="E17" s="19"/>
      <c r="F17" s="19"/>
      <c r="H17" s="19"/>
    </row>
    <row r="18" spans="1:8" ht="15.75">
      <c r="A18" s="15" t="s">
        <v>75</v>
      </c>
      <c r="B18" s="17"/>
      <c r="C18" s="20">
        <f>-(220000*0.05)</f>
        <v>-11000</v>
      </c>
      <c r="D18" s="19"/>
      <c r="E18" s="19"/>
      <c r="F18" s="19"/>
      <c r="H18" s="8"/>
    </row>
    <row r="19" spans="1:6" ht="15.75">
      <c r="A19" s="15"/>
      <c r="B19" s="17" t="s">
        <v>78</v>
      </c>
      <c r="C19" s="18">
        <f>SUM(C14:C18)</f>
        <v>184000</v>
      </c>
      <c r="D19" s="19"/>
      <c r="E19" s="19"/>
      <c r="F19" s="19"/>
    </row>
    <row r="20" spans="1:6" ht="15.75">
      <c r="A20" s="15" t="s">
        <v>79</v>
      </c>
      <c r="C20" s="8"/>
      <c r="D20" s="8"/>
      <c r="E20" s="19">
        <v>8000000</v>
      </c>
      <c r="F20" s="8"/>
    </row>
    <row r="21" spans="1:6" ht="15.75">
      <c r="A21" s="15" t="s">
        <v>80</v>
      </c>
      <c r="C21" s="8"/>
      <c r="D21" s="8"/>
      <c r="E21" s="19">
        <v>-3400000</v>
      </c>
      <c r="F21" s="8"/>
    </row>
    <row r="22" spans="1:6" ht="15.75">
      <c r="A22" s="15" t="s">
        <v>83</v>
      </c>
      <c r="C22" s="8"/>
      <c r="D22" s="8"/>
      <c r="E22" s="19">
        <v>-986000</v>
      </c>
      <c r="F22" s="8"/>
    </row>
    <row r="23" spans="1:6" ht="15.75">
      <c r="A23" s="15" t="s">
        <v>84</v>
      </c>
      <c r="C23" s="8"/>
      <c r="D23" s="8"/>
      <c r="E23" s="19">
        <v>-14000</v>
      </c>
      <c r="F23" s="8"/>
    </row>
    <row r="24" spans="1:6" ht="15.75">
      <c r="A24" s="15" t="s">
        <v>81</v>
      </c>
      <c r="C24" s="8"/>
      <c r="D24" s="8"/>
      <c r="E24" s="19">
        <v>4000000</v>
      </c>
      <c r="F24" s="8"/>
    </row>
    <row r="25" spans="1:6" ht="15.75">
      <c r="A25" s="15" t="s">
        <v>82</v>
      </c>
      <c r="C25" s="8"/>
      <c r="D25" s="8"/>
      <c r="E25" s="19">
        <v>-1200000</v>
      </c>
      <c r="F25" s="8"/>
    </row>
    <row r="26" spans="1:6" ht="15.75">
      <c r="A26" s="15" t="s">
        <v>85</v>
      </c>
      <c r="C26" s="8"/>
      <c r="D26" s="8"/>
      <c r="E26" s="19">
        <v>-495000</v>
      </c>
      <c r="F26" s="8"/>
    </row>
    <row r="27" spans="1:6" ht="15.75">
      <c r="A27" s="15" t="s">
        <v>88</v>
      </c>
      <c r="C27" s="8"/>
      <c r="D27" s="8"/>
      <c r="E27" s="19">
        <v>-45000</v>
      </c>
      <c r="F27" s="8"/>
    </row>
    <row r="28" spans="1:6" ht="15.75">
      <c r="A28" s="15" t="s">
        <v>87</v>
      </c>
      <c r="C28" s="8"/>
      <c r="D28" s="8"/>
      <c r="E28" s="19">
        <v>-18840</v>
      </c>
      <c r="F28" s="8"/>
    </row>
    <row r="29" spans="1:5" ht="15.75">
      <c r="A29" s="15" t="s">
        <v>86</v>
      </c>
      <c r="E29" s="27">
        <v>-3009.6</v>
      </c>
    </row>
    <row r="30" spans="1:5" ht="15.75">
      <c r="A30" s="15" t="s">
        <v>90</v>
      </c>
      <c r="E30" s="20">
        <v>-70000</v>
      </c>
    </row>
    <row r="31" spans="3:5" ht="15.75">
      <c r="C31" s="17" t="s">
        <v>78</v>
      </c>
      <c r="E31" s="18">
        <f>SUM(E20:E30)</f>
        <v>5768150.4</v>
      </c>
    </row>
    <row r="32" spans="1:6" ht="15.75">
      <c r="A32" s="15" t="s">
        <v>89</v>
      </c>
      <c r="F32" s="20">
        <v>56000</v>
      </c>
    </row>
    <row r="33" spans="4:6" ht="15.75">
      <c r="D33" s="17" t="s">
        <v>78</v>
      </c>
      <c r="F33" s="18">
        <v>56000</v>
      </c>
    </row>
    <row r="35" spans="1:8" ht="15.75">
      <c r="A35" s="17" t="s">
        <v>91</v>
      </c>
      <c r="B35" s="17"/>
      <c r="C35" s="17"/>
      <c r="D35" s="17"/>
      <c r="E35" s="18">
        <f>+C19+E31+F33</f>
        <v>6008150.4</v>
      </c>
      <c r="H35" s="8"/>
    </row>
    <row r="36" spans="1:5" ht="15.75">
      <c r="A36" t="s">
        <v>92</v>
      </c>
      <c r="E36" s="41">
        <v>-147316.48</v>
      </c>
    </row>
    <row r="37" ht="15">
      <c r="E37" s="8">
        <f>SUM(E35:E36)</f>
        <v>5860833.92</v>
      </c>
    </row>
    <row r="38" spans="1:2" ht="15">
      <c r="A38" s="28" t="s">
        <v>93</v>
      </c>
      <c r="B38" s="5"/>
    </row>
    <row r="39" spans="1:7" ht="15">
      <c r="A39" t="s">
        <v>97</v>
      </c>
      <c r="E39" s="8">
        <v>-120000</v>
      </c>
      <c r="F39" s="29" t="s">
        <v>135</v>
      </c>
      <c r="G39" s="8">
        <v>300407.52</v>
      </c>
    </row>
    <row r="40" spans="1:9" ht="15">
      <c r="A40" t="s">
        <v>98</v>
      </c>
      <c r="E40" s="8">
        <v>-12000</v>
      </c>
      <c r="F40" s="29" t="s">
        <v>100</v>
      </c>
      <c r="G40" t="s">
        <v>102</v>
      </c>
      <c r="H40" s="8">
        <v>13000</v>
      </c>
      <c r="I40" s="1"/>
    </row>
    <row r="41" spans="1:9" ht="15">
      <c r="A41" t="s">
        <v>99</v>
      </c>
      <c r="E41" s="14">
        <v>-85848.99</v>
      </c>
      <c r="F41" s="30" t="s">
        <v>101</v>
      </c>
      <c r="G41" t="s">
        <v>55</v>
      </c>
      <c r="H41" s="8">
        <v>94151.01</v>
      </c>
      <c r="I41" s="1"/>
    </row>
    <row r="42" ht="15.75">
      <c r="E42" s="19">
        <f>SUM(E39:E41)</f>
        <v>-217848.99</v>
      </c>
    </row>
    <row r="43" ht="15">
      <c r="A43" s="3" t="s">
        <v>143</v>
      </c>
    </row>
    <row r="44" spans="1:4" ht="15">
      <c r="A44" t="s">
        <v>104</v>
      </c>
      <c r="D44" s="8">
        <v>-85848.99</v>
      </c>
    </row>
    <row r="45" spans="1:4" ht="15">
      <c r="A45" t="s">
        <v>13</v>
      </c>
      <c r="D45" s="8">
        <v>-80033.97</v>
      </c>
    </row>
    <row r="46" spans="1:8" ht="15">
      <c r="A46" t="s">
        <v>105</v>
      </c>
      <c r="B46" t="s">
        <v>106</v>
      </c>
      <c r="D46" s="8">
        <v>-80722.86</v>
      </c>
      <c r="G46" s="8"/>
      <c r="H46" s="8"/>
    </row>
    <row r="47" spans="1:4" ht="15">
      <c r="A47" t="s">
        <v>144</v>
      </c>
      <c r="D47" s="8">
        <f>+D44*2</f>
        <v>-171697.98</v>
      </c>
    </row>
    <row r="48" spans="4:5" ht="15.75">
      <c r="D48" s="8"/>
      <c r="E48" s="20">
        <f>SUM(D44:D47)</f>
        <v>-418303.80000000005</v>
      </c>
    </row>
    <row r="49" spans="2:5" ht="15">
      <c r="B49" s="1" t="s">
        <v>130</v>
      </c>
      <c r="C49" s="1"/>
      <c r="D49" s="1"/>
      <c r="E49" s="9">
        <f>+E37+E42+E48</f>
        <v>5224681.13</v>
      </c>
    </row>
    <row r="50" spans="2:5" ht="15.75">
      <c r="B50" s="3" t="s">
        <v>131</v>
      </c>
      <c r="C50" s="38"/>
      <c r="D50" s="38"/>
      <c r="E50" s="42">
        <f>117952.11+(5224681.13-528636.91)*0.35</f>
        <v>1761567.5869999998</v>
      </c>
    </row>
    <row r="51" ht="15">
      <c r="B51" s="1"/>
    </row>
    <row r="52" ht="15">
      <c r="B52" s="1"/>
    </row>
    <row r="54" spans="1:7" ht="15">
      <c r="A54" s="1" t="s">
        <v>107</v>
      </c>
      <c r="F54" s="3" t="s">
        <v>138</v>
      </c>
      <c r="G54" s="38"/>
    </row>
    <row r="55" spans="6:8" ht="15">
      <c r="F55" s="1"/>
      <c r="G55" s="1"/>
      <c r="H55" s="1"/>
    </row>
    <row r="56" spans="1:8" ht="15">
      <c r="A56" t="s">
        <v>108</v>
      </c>
      <c r="C56" s="8">
        <v>5192000</v>
      </c>
      <c r="F56" s="1" t="s">
        <v>124</v>
      </c>
      <c r="G56" s="9">
        <v>5768150.4</v>
      </c>
      <c r="H56" s="13">
        <v>0.96</v>
      </c>
    </row>
    <row r="57" spans="1:4" ht="15">
      <c r="A57" t="s">
        <v>109</v>
      </c>
      <c r="C57" s="8">
        <v>5790301.41</v>
      </c>
      <c r="D57" t="s">
        <v>142</v>
      </c>
    </row>
    <row r="58" spans="1:3" ht="15">
      <c r="A58" t="s">
        <v>110</v>
      </c>
      <c r="C58" s="8">
        <v>-5625000</v>
      </c>
    </row>
    <row r="59" spans="1:4" ht="15">
      <c r="A59" t="s">
        <v>115</v>
      </c>
      <c r="C59" s="8">
        <v>169700</v>
      </c>
      <c r="D59" t="s">
        <v>121</v>
      </c>
    </row>
    <row r="60" spans="1:3" ht="15">
      <c r="A60" t="s">
        <v>122</v>
      </c>
      <c r="C60" s="8">
        <v>-13000</v>
      </c>
    </row>
    <row r="61" spans="1:3" ht="15">
      <c r="A61" t="s">
        <v>123</v>
      </c>
      <c r="C61" s="14">
        <v>-94151.01</v>
      </c>
    </row>
    <row r="62" spans="1:5" ht="15">
      <c r="A62" s="1" t="s">
        <v>103</v>
      </c>
      <c r="C62" s="9">
        <f>SUM(C56:C61)</f>
        <v>5419850.4</v>
      </c>
      <c r="D62" s="12"/>
      <c r="E62" s="33"/>
    </row>
    <row r="63" spans="2:3" ht="15">
      <c r="B63" s="1"/>
      <c r="C63" s="8"/>
    </row>
    <row r="64" ht="15">
      <c r="A64" s="1" t="s">
        <v>141</v>
      </c>
    </row>
    <row r="66" spans="1:8" ht="15.75">
      <c r="A66" t="s">
        <v>108</v>
      </c>
      <c r="C66" s="8">
        <v>5192000</v>
      </c>
      <c r="F66" s="40"/>
      <c r="H66" s="8"/>
    </row>
    <row r="67" spans="1:8" ht="15.75">
      <c r="A67" t="s">
        <v>139</v>
      </c>
      <c r="C67" s="8">
        <v>5790301.41</v>
      </c>
      <c r="E67" s="8"/>
      <c r="F67" s="40"/>
      <c r="H67" s="8"/>
    </row>
    <row r="68" spans="1:8" ht="15">
      <c r="A68" t="s">
        <v>140</v>
      </c>
      <c r="C68" s="8">
        <v>-147316.48</v>
      </c>
      <c r="D68" s="6" t="s">
        <v>145</v>
      </c>
      <c r="F68" s="46"/>
      <c r="H68" s="8"/>
    </row>
    <row r="69" spans="1:3" ht="15">
      <c r="A69" t="s">
        <v>110</v>
      </c>
      <c r="C69" s="8">
        <v>-5625000</v>
      </c>
    </row>
    <row r="70" spans="1:4" ht="15">
      <c r="A70" t="s">
        <v>115</v>
      </c>
      <c r="C70" s="8">
        <v>169700</v>
      </c>
      <c r="D70" t="s">
        <v>121</v>
      </c>
    </row>
    <row r="71" spans="1:3" ht="15">
      <c r="A71" t="s">
        <v>122</v>
      </c>
      <c r="C71" s="8">
        <v>-13000</v>
      </c>
    </row>
    <row r="72" spans="1:3" ht="15">
      <c r="A72" t="s">
        <v>123</v>
      </c>
      <c r="C72" s="14">
        <v>-94151.01</v>
      </c>
    </row>
    <row r="73" spans="1:3" ht="15">
      <c r="A73" s="1" t="s">
        <v>103</v>
      </c>
      <c r="C73" s="9">
        <f>SUM(C66:C72)</f>
        <v>5272533.92</v>
      </c>
    </row>
  </sheetData>
  <sheetProtection/>
  <mergeCells count="2">
    <mergeCell ref="A13:B13"/>
    <mergeCell ref="A14:B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2020-06-17T17:23:26Z</cp:lastPrinted>
  <dcterms:created xsi:type="dcterms:W3CDTF">2020-06-14T19:16:24Z</dcterms:created>
  <dcterms:modified xsi:type="dcterms:W3CDTF">2020-06-22T01:10:36Z</dcterms:modified>
  <cp:category/>
  <cp:version/>
  <cp:contentType/>
  <cp:contentStatus/>
</cp:coreProperties>
</file>